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olaholmestad/Library/CloudStorage/OneDrive-EikaAlliansen/Privat/Gjøvik Skiklubb/2024/"/>
    </mc:Choice>
  </mc:AlternateContent>
  <xr:revisionPtr revIDLastSave="0" documentId="13_ncr:1_{620A8FD3-1091-AD49-A967-84F20F364443}" xr6:coauthVersionLast="47" xr6:coauthVersionMax="47" xr10:uidLastSave="{00000000-0000-0000-0000-000000000000}"/>
  <bookViews>
    <workbookView xWindow="60" yWindow="760" windowWidth="34380" windowHeight="21580" activeTab="4" xr2:uid="{00000000-000D-0000-FFFF-FFFF00000000}"/>
  </bookViews>
  <sheets>
    <sheet name="Resultat 2023" sheetId="1" r:id="rId1"/>
    <sheet name="OSR_Resultat_1O77RIB" sheetId="2" state="hidden" r:id="rId2"/>
    <sheet name="OSR_Resultat_...3a21ba33_HEX3NS" sheetId="3" state="hidden" r:id="rId3"/>
    <sheet name="Balanse 2023" sheetId="4" r:id="rId4"/>
    <sheet name="Budsjett 2024" sheetId="18" r:id="rId5"/>
    <sheet name="OSR_Balanse_14HMY51" sheetId="5" state="hidden" r:id="rId6"/>
    <sheet name="OSR_Balanse_d...b8468579_F2RXWS" sheetId="6" state="hidden" r:id="rId7"/>
    <sheet name="Avdeling" sheetId="12" state="hidden" r:id="rId8"/>
    <sheet name="OSR_Avdeling_GCXML7" sheetId="13" state="hidden" r:id="rId9"/>
    <sheet name="OSR_Avdeling_...2e9dfb58_HRAJLI" sheetId="14" state="hidden" r:id="rId10"/>
  </sheets>
  <definedNames>
    <definedName name="MANED2" localSheetId="7">#REF!</definedName>
    <definedName name="MANED2" localSheetId="3">#REF!</definedName>
    <definedName name="MANED2" localSheetId="4">'Budsjett 2024'!$A$306:$B$317</definedName>
    <definedName name="MANED2" localSheetId="9">#REF!</definedName>
    <definedName name="MANED2" localSheetId="8">#REF!</definedName>
    <definedName name="MANED2" localSheetId="5">#REF!</definedName>
    <definedName name="MANED2" localSheetId="6">#REF!</definedName>
    <definedName name="MANED2" localSheetId="2">'OSR_Resultat_...3a21ba33_HEX3NS'!$A$160:$B$171</definedName>
    <definedName name="MANED2" localSheetId="1">OSR_Resultat_1O77RIB!$A$160:$B$171</definedName>
    <definedName name="MANED2" localSheetId="0">'Resultat 2023'!$A$306:$B$317</definedName>
    <definedName name="MANED2">#REF!</definedName>
    <definedName name="MANED3" localSheetId="7">Avdeling!$A$160:$B$171</definedName>
    <definedName name="MANED3" localSheetId="3">#REF!</definedName>
    <definedName name="MANED3" localSheetId="4">#REF!</definedName>
    <definedName name="MANED3" localSheetId="9">'OSR_Avdeling_...2e9dfb58_HRAJLI'!$A$160:$B$171</definedName>
    <definedName name="MANED3" localSheetId="8">OSR_Avdeling_GCXML7!$A$160:$B$171</definedName>
    <definedName name="MANED3" localSheetId="5">#REF!</definedName>
    <definedName name="MANED3" localSheetId="6">#REF!</definedName>
    <definedName name="MANED3" localSheetId="2">#REF!</definedName>
    <definedName name="MANED3" localSheetId="1">#REF!</definedName>
    <definedName name="MANED3" localSheetId="0">#REF!</definedName>
    <definedName name="MANED3">#REF!</definedName>
    <definedName name="MANED4" localSheetId="7">#REF!</definedName>
    <definedName name="MANED4" localSheetId="3">'Balanse 2023'!#REF!</definedName>
    <definedName name="MANED4" localSheetId="4">#REF!</definedName>
    <definedName name="MANED4" localSheetId="9">#REF!</definedName>
    <definedName name="MANED4" localSheetId="8">#REF!</definedName>
    <definedName name="MANED4" localSheetId="5">OSR_Balanse_14HMY51!$A$159:$B$170</definedName>
    <definedName name="MANED4" localSheetId="6">'OSR_Balanse_d...b8468579_F2RXWS'!$A$159:$B$170</definedName>
    <definedName name="MANED4" localSheetId="2">#REF!</definedName>
    <definedName name="MANED4" localSheetId="1">#REF!</definedName>
    <definedName name="MANED4" localSheetId="0">#REF!</definedName>
    <definedName name="MANED4">#REF!</definedName>
    <definedName name="MANED5" localSheetId="7">#REF!</definedName>
    <definedName name="MANED5" localSheetId="3">#REF!</definedName>
    <definedName name="MANED5" localSheetId="4">#REF!</definedName>
    <definedName name="MANED5" localSheetId="9">#REF!</definedName>
    <definedName name="MANED5" localSheetId="8">#REF!</definedName>
    <definedName name="MANED5" localSheetId="5">#REF!</definedName>
    <definedName name="MANED5" localSheetId="6">#REF!</definedName>
    <definedName name="MANED5" localSheetId="2">#REF!</definedName>
    <definedName name="MANED5" localSheetId="1">#REF!</definedName>
    <definedName name="MANED5" localSheetId="0">#REF!</definedName>
    <definedName name="MANED5">#REF!</definedName>
    <definedName name="OSRRefC10x_0" localSheetId="4">'Budsjett 2024'!#REF!</definedName>
    <definedName name="OSRRefC10x_0" localSheetId="0">'Resultat 2023'!#REF!</definedName>
    <definedName name="OSRRefC14x_0" localSheetId="4">'Budsjett 2024'!#REF!</definedName>
    <definedName name="OSRRefC14x_0" localSheetId="0">'Resultat 2023'!#REF!</definedName>
    <definedName name="OSRRefC18x_0" localSheetId="4">'Budsjett 2024'!#REF!</definedName>
    <definedName name="OSRRefC18x_0" localSheetId="0">'Resultat 2023'!#REF!</definedName>
    <definedName name="OSRRefC19x_0" localSheetId="4">'Budsjett 2024'!#REF!</definedName>
    <definedName name="OSRRefC19x_0" localSheetId="0">'Resultat 2023'!#REF!</definedName>
    <definedName name="OSRRefD10x_0" localSheetId="4">'Budsjett 2024'!#REF!</definedName>
    <definedName name="OSRRefD10x_0" localSheetId="0">'Resultat 2023'!#REF!</definedName>
    <definedName name="OSRRefD14x_0" localSheetId="4">'Budsjett 2024'!#REF!</definedName>
    <definedName name="OSRRefD14x_0" localSheetId="0">'Resultat 2023'!#REF!</definedName>
    <definedName name="OSRRefD18x_0" localSheetId="4">'Budsjett 2024'!#REF!</definedName>
    <definedName name="OSRRefD18x_0" localSheetId="0">'Resultat 2023'!#REF!</definedName>
    <definedName name="OSRRefD19x_0" localSheetId="4">'Budsjett 2024'!#REF!</definedName>
    <definedName name="OSRRefD19x_0" localSheetId="0">'Resultat 2023'!#REF!</definedName>
    <definedName name="OSRRefE10x_0" localSheetId="3">'Balanse 2023'!$D$8:$D$32</definedName>
    <definedName name="OSRRefE10x_0" localSheetId="4">'Budsjett 2024'!#REF!</definedName>
    <definedName name="OSRRefE10x_0" localSheetId="0">'Resultat 2023'!#REF!</definedName>
    <definedName name="OSRRefE14x_0" localSheetId="3">'Balanse 2023'!$D$39:$D$59</definedName>
    <definedName name="OSRRefE14x_0" localSheetId="4">'Budsjett 2024'!#REF!</definedName>
    <definedName name="OSRRefE14x_0" localSheetId="0">'Resultat 2023'!#REF!</definedName>
    <definedName name="OSRRefE15x_0" localSheetId="3">'Balanse 2023'!#REF!</definedName>
    <definedName name="OSRRefE18x_0" localSheetId="4">'Budsjett 2024'!#REF!</definedName>
    <definedName name="OSRRefE18x_0" localSheetId="0">'Resultat 2023'!#REF!</definedName>
    <definedName name="OSRRefE19x_0" localSheetId="4">'Budsjett 2024'!#REF!</definedName>
    <definedName name="OSRRefE19x_0" localSheetId="0">'Resultat 2023'!#REF!</definedName>
    <definedName name="OSRRefF10x_0" localSheetId="4">'Budsjett 2024'!#REF!</definedName>
    <definedName name="OSRRefF10x_0" localSheetId="0">'Resultat 2023'!#REF!</definedName>
    <definedName name="OSRRefF14x_0" localSheetId="4">'Budsjett 2024'!#REF!</definedName>
    <definedName name="OSRRefF14x_0" localSheetId="0">'Resultat 2023'!#REF!</definedName>
    <definedName name="OSRRefF18x_0" localSheetId="4">'Budsjett 2024'!#REF!</definedName>
    <definedName name="OSRRefF18x_0" localSheetId="0">'Resultat 2023'!#REF!</definedName>
    <definedName name="OSRRefF19x_0" localSheetId="4">'Budsjett 2024'!#REF!</definedName>
    <definedName name="OSRRefF19x_0" localSheetId="0">'Resultat 2023'!#REF!</definedName>
    <definedName name="OSRRefH10x" localSheetId="3">'Balanse 2023'!$F$21:$F$32</definedName>
    <definedName name="OSRRefH10x_0" localSheetId="4">'Budsjett 2024'!#REF!</definedName>
    <definedName name="OSRRefH10x_0" localSheetId="0">'Resultat 2023'!#REF!</definedName>
    <definedName name="OSRRefH14x" localSheetId="3">'Balanse 2023'!$F$39:$F$42</definedName>
    <definedName name="OSRRefH14x_0" localSheetId="4">'Budsjett 2024'!#REF!</definedName>
    <definedName name="OSRRefH14x_0" localSheetId="0">'Resultat 2023'!#REF!</definedName>
    <definedName name="OSRRefH15x" localSheetId="3">'Balanse 2023'!#REF!</definedName>
    <definedName name="OSRRefH18x_0" localSheetId="4">'Budsjett 2024'!#REF!</definedName>
    <definedName name="OSRRefH18x_0" localSheetId="0">'Resultat 2023'!#REF!</definedName>
    <definedName name="OSRRefH19x_0" localSheetId="4">'Budsjett 2024'!#REF!</definedName>
    <definedName name="OSRRefH19x_0" localSheetId="0">'Resultat 2023'!#REF!</definedName>
    <definedName name="_xlnm.Print_Titles" localSheetId="7">Avdeling!$7:$8</definedName>
    <definedName name="_xlnm.Print_Titles" localSheetId="4">'Budsjett 2024'!$3:$6</definedName>
    <definedName name="_xlnm.Print_Titles" localSheetId="9">'OSR_Avdeling_...2e9dfb58_HRAJLI'!$7:$8</definedName>
    <definedName name="_xlnm.Print_Titles" localSheetId="8">OSR_Avdeling_GCXML7!$7:$8</definedName>
    <definedName name="_xlnm.Print_Titles" localSheetId="2">'OSR_Resultat_...3a21ba33_HEX3NS'!$7:$8</definedName>
    <definedName name="_xlnm.Print_Titles" localSheetId="1">OSR_Resultat_1O77RIB!$7:$8</definedName>
    <definedName name="_xlnm.Print_Titles" localSheetId="0">'Resultat 2023'!$3:$6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6" i="18" l="1"/>
  <c r="B302" i="18"/>
  <c r="B301" i="18"/>
  <c r="J194" i="18"/>
  <c r="I194" i="18"/>
  <c r="H194" i="18"/>
  <c r="G194" i="18"/>
  <c r="F194" i="18"/>
  <c r="E194" i="18"/>
  <c r="D194" i="18"/>
  <c r="C194" i="18"/>
  <c r="L193" i="18"/>
  <c r="K193" i="18"/>
  <c r="L192" i="18"/>
  <c r="K192" i="18"/>
  <c r="L191" i="18"/>
  <c r="K191" i="18"/>
  <c r="L190" i="18"/>
  <c r="K190" i="18"/>
  <c r="L189" i="18"/>
  <c r="K189" i="18"/>
  <c r="L188" i="18"/>
  <c r="K188" i="18"/>
  <c r="L187" i="18"/>
  <c r="K187" i="18"/>
  <c r="L186" i="18"/>
  <c r="K186" i="18"/>
  <c r="L185" i="18"/>
  <c r="K185" i="18"/>
  <c r="L184" i="18"/>
  <c r="L194" i="18" s="1"/>
  <c r="K184" i="18"/>
  <c r="K194" i="18" s="1"/>
  <c r="J181" i="18"/>
  <c r="I181" i="18"/>
  <c r="H181" i="18"/>
  <c r="G181" i="18"/>
  <c r="F181" i="18"/>
  <c r="E181" i="18"/>
  <c r="D181" i="18"/>
  <c r="C181" i="18"/>
  <c r="L180" i="18"/>
  <c r="K180" i="18"/>
  <c r="L179" i="18"/>
  <c r="K179" i="18"/>
  <c r="L178" i="18"/>
  <c r="K178" i="18"/>
  <c r="L177" i="18"/>
  <c r="K177" i="18"/>
  <c r="L176" i="18"/>
  <c r="K176" i="18"/>
  <c r="L175" i="18"/>
  <c r="K175" i="18"/>
  <c r="L174" i="18"/>
  <c r="K174" i="18"/>
  <c r="L173" i="18"/>
  <c r="K173" i="18"/>
  <c r="L172" i="18"/>
  <c r="K172" i="18"/>
  <c r="L171" i="18"/>
  <c r="K171" i="18"/>
  <c r="L170" i="18"/>
  <c r="K170" i="18"/>
  <c r="L169" i="18"/>
  <c r="K169" i="18"/>
  <c r="L168" i="18"/>
  <c r="K168" i="18"/>
  <c r="L167" i="18"/>
  <c r="K167" i="18"/>
  <c r="L166" i="18"/>
  <c r="K166" i="18"/>
  <c r="L165" i="18"/>
  <c r="K165" i="18"/>
  <c r="L164" i="18"/>
  <c r="K164" i="18"/>
  <c r="L163" i="18"/>
  <c r="K163" i="18"/>
  <c r="L162" i="18"/>
  <c r="K162" i="18"/>
  <c r="L161" i="18"/>
  <c r="K161" i="18"/>
  <c r="L160" i="18"/>
  <c r="K160" i="18"/>
  <c r="L159" i="18"/>
  <c r="K159" i="18"/>
  <c r="L158" i="18"/>
  <c r="K158" i="18"/>
  <c r="L157" i="18"/>
  <c r="K157" i="18"/>
  <c r="L156" i="18"/>
  <c r="K156" i="18"/>
  <c r="L155" i="18"/>
  <c r="K155" i="18"/>
  <c r="L154" i="18"/>
  <c r="K154" i="18"/>
  <c r="L153" i="18"/>
  <c r="K153" i="18"/>
  <c r="L152" i="18"/>
  <c r="K152" i="18"/>
  <c r="L151" i="18"/>
  <c r="K151" i="18"/>
  <c r="L150" i="18"/>
  <c r="K150" i="18"/>
  <c r="L149" i="18"/>
  <c r="K149" i="18"/>
  <c r="L148" i="18"/>
  <c r="K148" i="18"/>
  <c r="L147" i="18"/>
  <c r="K147" i="18"/>
  <c r="L146" i="18"/>
  <c r="K146" i="18"/>
  <c r="L145" i="18"/>
  <c r="K145" i="18"/>
  <c r="L144" i="18"/>
  <c r="K144" i="18"/>
  <c r="L143" i="18"/>
  <c r="K143" i="18"/>
  <c r="L142" i="18"/>
  <c r="K142" i="18"/>
  <c r="L141" i="18"/>
  <c r="K141" i="18"/>
  <c r="L140" i="18"/>
  <c r="K140" i="18"/>
  <c r="L139" i="18"/>
  <c r="K139" i="18"/>
  <c r="L138" i="18"/>
  <c r="K138" i="18"/>
  <c r="L137" i="18"/>
  <c r="K137" i="18"/>
  <c r="L136" i="18"/>
  <c r="K136" i="18"/>
  <c r="L135" i="18"/>
  <c r="K135" i="18"/>
  <c r="L134" i="18"/>
  <c r="K134" i="18"/>
  <c r="L133" i="18"/>
  <c r="K133" i="18"/>
  <c r="L132" i="18"/>
  <c r="K132" i="18"/>
  <c r="L131" i="18"/>
  <c r="K131" i="18"/>
  <c r="L130" i="18"/>
  <c r="K130" i="18"/>
  <c r="L129" i="18"/>
  <c r="K129" i="18"/>
  <c r="L128" i="18"/>
  <c r="K128" i="18"/>
  <c r="L127" i="18"/>
  <c r="K127" i="18"/>
  <c r="L126" i="18"/>
  <c r="K126" i="18"/>
  <c r="L125" i="18"/>
  <c r="K125" i="18"/>
  <c r="L124" i="18"/>
  <c r="K124" i="18"/>
  <c r="L123" i="18"/>
  <c r="K123" i="18"/>
  <c r="L122" i="18"/>
  <c r="K122" i="18"/>
  <c r="L121" i="18"/>
  <c r="K121" i="18"/>
  <c r="L120" i="18"/>
  <c r="K120" i="18"/>
  <c r="L119" i="18"/>
  <c r="K119" i="18"/>
  <c r="L118" i="18"/>
  <c r="K118" i="18"/>
  <c r="L117" i="18"/>
  <c r="K117" i="18"/>
  <c r="L116" i="18"/>
  <c r="K116" i="18"/>
  <c r="L115" i="18"/>
  <c r="K115" i="18"/>
  <c r="L114" i="18"/>
  <c r="K114" i="18"/>
  <c r="L113" i="18"/>
  <c r="K113" i="18"/>
  <c r="L112" i="18"/>
  <c r="K112" i="18"/>
  <c r="L111" i="18"/>
  <c r="K111" i="18"/>
  <c r="L110" i="18"/>
  <c r="K110" i="18"/>
  <c r="L109" i="18"/>
  <c r="K109" i="18"/>
  <c r="L108" i="18"/>
  <c r="K108" i="18"/>
  <c r="L107" i="18"/>
  <c r="K107" i="18"/>
  <c r="L106" i="18"/>
  <c r="K106" i="18"/>
  <c r="L105" i="18"/>
  <c r="K105" i="18"/>
  <c r="L104" i="18"/>
  <c r="K104" i="18"/>
  <c r="L103" i="18"/>
  <c r="K103" i="18"/>
  <c r="L102" i="18"/>
  <c r="K102" i="18"/>
  <c r="L101" i="18"/>
  <c r="K101" i="18"/>
  <c r="L100" i="18"/>
  <c r="K100" i="18"/>
  <c r="L99" i="18"/>
  <c r="K99" i="18"/>
  <c r="L98" i="18"/>
  <c r="K98" i="18"/>
  <c r="L97" i="18"/>
  <c r="K97" i="18"/>
  <c r="L96" i="18"/>
  <c r="K96" i="18"/>
  <c r="L95" i="18"/>
  <c r="K95" i="18"/>
  <c r="L94" i="18"/>
  <c r="K94" i="18"/>
  <c r="L93" i="18"/>
  <c r="K93" i="18"/>
  <c r="L92" i="18"/>
  <c r="K92" i="18"/>
  <c r="L91" i="18"/>
  <c r="K91" i="18"/>
  <c r="L90" i="18"/>
  <c r="K90" i="18"/>
  <c r="L89" i="18"/>
  <c r="K89" i="18"/>
  <c r="L88" i="18"/>
  <c r="K88" i="18"/>
  <c r="L87" i="18"/>
  <c r="K87" i="18"/>
  <c r="L86" i="18"/>
  <c r="K86" i="18"/>
  <c r="L85" i="18"/>
  <c r="K85" i="18"/>
  <c r="L84" i="18"/>
  <c r="K84" i="18"/>
  <c r="L83" i="18"/>
  <c r="K83" i="18"/>
  <c r="L82" i="18"/>
  <c r="K82" i="18"/>
  <c r="L81" i="18"/>
  <c r="K81" i="18"/>
  <c r="L80" i="18"/>
  <c r="K80" i="18"/>
  <c r="L79" i="18"/>
  <c r="K79" i="18"/>
  <c r="L78" i="18"/>
  <c r="K78" i="18"/>
  <c r="L77" i="18"/>
  <c r="K77" i="18"/>
  <c r="L76" i="18"/>
  <c r="K76" i="18"/>
  <c r="L75" i="18"/>
  <c r="K75" i="18"/>
  <c r="L74" i="18"/>
  <c r="K74" i="18"/>
  <c r="L73" i="18"/>
  <c r="K73" i="18"/>
  <c r="L72" i="18"/>
  <c r="K72" i="18"/>
  <c r="L71" i="18"/>
  <c r="K71" i="18"/>
  <c r="L70" i="18"/>
  <c r="K70" i="18"/>
  <c r="L69" i="18"/>
  <c r="K69" i="18"/>
  <c r="K181" i="18" s="1"/>
  <c r="J66" i="18"/>
  <c r="H66" i="18"/>
  <c r="H196" i="18" s="1"/>
  <c r="G66" i="18"/>
  <c r="G196" i="18" s="1"/>
  <c r="F66" i="18"/>
  <c r="L65" i="18"/>
  <c r="K65" i="18"/>
  <c r="L64" i="18"/>
  <c r="K64" i="18"/>
  <c r="L63" i="18"/>
  <c r="E63" i="18"/>
  <c r="C63" i="18"/>
  <c r="K63" i="18" s="1"/>
  <c r="L62" i="18"/>
  <c r="K62" i="18"/>
  <c r="L61" i="18"/>
  <c r="K61" i="18"/>
  <c r="L60" i="18"/>
  <c r="E60" i="18"/>
  <c r="C60" i="18"/>
  <c r="K60" i="18" s="1"/>
  <c r="L59" i="18"/>
  <c r="I59" i="18"/>
  <c r="K59" i="18" s="1"/>
  <c r="L58" i="18"/>
  <c r="E58" i="18"/>
  <c r="C58" i="18"/>
  <c r="K58" i="18" s="1"/>
  <c r="L57" i="18"/>
  <c r="K57" i="18"/>
  <c r="L56" i="18"/>
  <c r="C56" i="18"/>
  <c r="K56" i="18" s="1"/>
  <c r="L55" i="18"/>
  <c r="K55" i="18"/>
  <c r="L54" i="18"/>
  <c r="I54" i="18"/>
  <c r="K54" i="18" s="1"/>
  <c r="C54" i="18"/>
  <c r="L53" i="18"/>
  <c r="E53" i="18"/>
  <c r="C53" i="18"/>
  <c r="K53" i="18" s="1"/>
  <c r="L52" i="18"/>
  <c r="K52" i="18"/>
  <c r="L51" i="18"/>
  <c r="K51" i="18"/>
  <c r="L50" i="18"/>
  <c r="K50" i="18"/>
  <c r="L49" i="18"/>
  <c r="K49" i="18"/>
  <c r="C49" i="18"/>
  <c r="L48" i="18"/>
  <c r="K48" i="18"/>
  <c r="L47" i="18"/>
  <c r="E47" i="18"/>
  <c r="C47" i="18"/>
  <c r="K47" i="18" s="1"/>
  <c r="L46" i="18"/>
  <c r="K46" i="18"/>
  <c r="L45" i="18"/>
  <c r="E45" i="18"/>
  <c r="K45" i="18" s="1"/>
  <c r="L44" i="18"/>
  <c r="K44" i="18"/>
  <c r="L43" i="18"/>
  <c r="E43" i="18"/>
  <c r="K43" i="18" s="1"/>
  <c r="C43" i="18"/>
  <c r="L42" i="18"/>
  <c r="K42" i="18"/>
  <c r="L41" i="18"/>
  <c r="I41" i="18"/>
  <c r="K41" i="18" s="1"/>
  <c r="L40" i="18"/>
  <c r="I40" i="18"/>
  <c r="C40" i="18"/>
  <c r="K40" i="18" s="1"/>
  <c r="L39" i="18"/>
  <c r="I39" i="18"/>
  <c r="K39" i="18" s="1"/>
  <c r="L38" i="18"/>
  <c r="K38" i="18"/>
  <c r="L37" i="18"/>
  <c r="K37" i="18"/>
  <c r="L36" i="18"/>
  <c r="K36" i="18"/>
  <c r="L35" i="18"/>
  <c r="K35" i="18"/>
  <c r="L34" i="18"/>
  <c r="K34" i="18"/>
  <c r="L33" i="18"/>
  <c r="K33" i="18"/>
  <c r="L32" i="18"/>
  <c r="K32" i="18"/>
  <c r="L31" i="18"/>
  <c r="K31" i="18"/>
  <c r="L30" i="18"/>
  <c r="K30" i="18"/>
  <c r="L29" i="18"/>
  <c r="K29" i="18"/>
  <c r="L28" i="18"/>
  <c r="I28" i="18"/>
  <c r="K28" i="18" s="1"/>
  <c r="L27" i="18"/>
  <c r="I27" i="18"/>
  <c r="E27" i="18"/>
  <c r="K27" i="18" s="1"/>
  <c r="C27" i="18"/>
  <c r="L26" i="18"/>
  <c r="K26" i="18"/>
  <c r="L25" i="18"/>
  <c r="K25" i="18"/>
  <c r="L24" i="18"/>
  <c r="K24" i="18"/>
  <c r="I24" i="18"/>
  <c r="I66" i="18" s="1"/>
  <c r="I196" i="18" s="1"/>
  <c r="L23" i="18"/>
  <c r="K23" i="18"/>
  <c r="C23" i="18"/>
  <c r="L22" i="18"/>
  <c r="K22" i="18"/>
  <c r="E22" i="18"/>
  <c r="L21" i="18"/>
  <c r="K21" i="18"/>
  <c r="L20" i="18"/>
  <c r="E20" i="18"/>
  <c r="K20" i="18" s="1"/>
  <c r="L19" i="18"/>
  <c r="K19" i="18"/>
  <c r="L18" i="18"/>
  <c r="K18" i="18"/>
  <c r="L17" i="18"/>
  <c r="K17" i="18"/>
  <c r="L16" i="18"/>
  <c r="K16" i="18"/>
  <c r="L15" i="18"/>
  <c r="K15" i="18"/>
  <c r="L14" i="18"/>
  <c r="K14" i="18"/>
  <c r="C14" i="18"/>
  <c r="L13" i="18"/>
  <c r="E13" i="18"/>
  <c r="E66" i="18" s="1"/>
  <c r="E196" i="18" s="1"/>
  <c r="C13" i="18"/>
  <c r="K13" i="18" s="1"/>
  <c r="L12" i="18"/>
  <c r="K12" i="18"/>
  <c r="L11" i="18"/>
  <c r="K11" i="18"/>
  <c r="L10" i="18"/>
  <c r="C10" i="18"/>
  <c r="K10" i="18" s="1"/>
  <c r="L9" i="18"/>
  <c r="K9" i="18"/>
  <c r="K5" i="18"/>
  <c r="H5" i="18"/>
  <c r="J5" i="18" s="1"/>
  <c r="L5" i="18" s="1"/>
  <c r="G5" i="18"/>
  <c r="F5" i="18"/>
  <c r="E5" i="18"/>
  <c r="C5" i="18"/>
  <c r="D181" i="1"/>
  <c r="L66" i="1"/>
  <c r="L64" i="1"/>
  <c r="L65" i="1"/>
  <c r="K64" i="1"/>
  <c r="K65" i="1"/>
  <c r="D66" i="1"/>
  <c r="J196" i="18" l="1"/>
  <c r="F196" i="18"/>
  <c r="D196" i="18"/>
  <c r="L181" i="18"/>
  <c r="L66" i="18"/>
  <c r="K66" i="18"/>
  <c r="K196" i="18" s="1"/>
  <c r="C66" i="18"/>
  <c r="C196" i="18" s="1"/>
  <c r="F39" i="4"/>
  <c r="F41" i="4" s="1"/>
  <c r="L196" i="18" l="1"/>
  <c r="I59" i="1" l="1"/>
  <c r="I54" i="1"/>
  <c r="I41" i="1"/>
  <c r="I40" i="1"/>
  <c r="I39" i="1"/>
  <c r="I28" i="1"/>
  <c r="I27" i="1"/>
  <c r="I24" i="1"/>
  <c r="E63" i="1"/>
  <c r="E60" i="1"/>
  <c r="E58" i="1"/>
  <c r="E53" i="1"/>
  <c r="E47" i="1"/>
  <c r="E45" i="1"/>
  <c r="E43" i="1"/>
  <c r="E27" i="1"/>
  <c r="E22" i="1"/>
  <c r="E20" i="1"/>
  <c r="E13" i="1"/>
  <c r="C60" i="1"/>
  <c r="C54" i="1"/>
  <c r="C53" i="1"/>
  <c r="C47" i="1"/>
  <c r="C43" i="1"/>
  <c r="C40" i="1"/>
  <c r="C23" i="1"/>
  <c r="C14" i="1"/>
  <c r="C63" i="1"/>
  <c r="C58" i="1"/>
  <c r="C56" i="1"/>
  <c r="C49" i="1"/>
  <c r="C27" i="1"/>
  <c r="C13" i="1"/>
  <c r="C10" i="1"/>
  <c r="E181" i="1"/>
  <c r="C181" i="1"/>
  <c r="K170" i="1" l="1"/>
  <c r="K70" i="1" l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1" i="1"/>
  <c r="K172" i="1"/>
  <c r="K173" i="1"/>
  <c r="K174" i="1"/>
  <c r="K175" i="1"/>
  <c r="K176" i="1"/>
  <c r="K177" i="1"/>
  <c r="K178" i="1"/>
  <c r="K179" i="1"/>
  <c r="K180" i="1"/>
  <c r="L138" i="1"/>
  <c r="L162" i="1"/>
  <c r="L96" i="1"/>
  <c r="L77" i="1"/>
  <c r="D62" i="4"/>
  <c r="D34" i="4"/>
  <c r="D22" i="4"/>
  <c r="D36" i="4" l="1"/>
  <c r="L123" i="1"/>
  <c r="L124" i="1"/>
  <c r="L16" i="1"/>
  <c r="K16" i="1"/>
  <c r="L187" i="1"/>
  <c r="K187" i="1"/>
  <c r="L22" i="1"/>
  <c r="K22" i="1"/>
  <c r="L60" i="1"/>
  <c r="K60" i="1"/>
  <c r="L56" i="1"/>
  <c r="K56" i="1"/>
  <c r="L11" i="1"/>
  <c r="K11" i="1"/>
  <c r="F22" i="4"/>
  <c r="D41" i="4"/>
  <c r="D64" i="4" s="1"/>
  <c r="L17" i="1" l="1"/>
  <c r="L175" i="1" l="1"/>
  <c r="L176" i="1"/>
  <c r="L169" i="1"/>
  <c r="L122" i="1"/>
  <c r="L112" i="1"/>
  <c r="K10" i="1"/>
  <c r="L10" i="1"/>
  <c r="K17" i="1"/>
  <c r="F62" i="4"/>
  <c r="F34" i="4"/>
  <c r="D194" i="1"/>
  <c r="L76" i="1"/>
  <c r="L139" i="1"/>
  <c r="L108" i="1"/>
  <c r="L109" i="1"/>
  <c r="F64" i="4" l="1"/>
  <c r="F36" i="4"/>
  <c r="L185" i="1"/>
  <c r="L186" i="1"/>
  <c r="L188" i="1"/>
  <c r="L189" i="1"/>
  <c r="L190" i="1"/>
  <c r="L191" i="1"/>
  <c r="L192" i="1"/>
  <c r="L193" i="1"/>
  <c r="K185" i="1"/>
  <c r="K186" i="1"/>
  <c r="K188" i="1"/>
  <c r="K189" i="1"/>
  <c r="K190" i="1"/>
  <c r="K191" i="1"/>
  <c r="K192" i="1"/>
  <c r="K193" i="1"/>
  <c r="L184" i="1"/>
  <c r="K184" i="1"/>
  <c r="L170" i="1"/>
  <c r="L171" i="1"/>
  <c r="L172" i="1"/>
  <c r="L173" i="1"/>
  <c r="L174" i="1"/>
  <c r="L177" i="1"/>
  <c r="L178" i="1"/>
  <c r="L179" i="1"/>
  <c r="L180" i="1"/>
  <c r="L70" i="1"/>
  <c r="L71" i="1"/>
  <c r="L72" i="1"/>
  <c r="L73" i="1"/>
  <c r="L74" i="1"/>
  <c r="L75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10" i="1"/>
  <c r="L111" i="1"/>
  <c r="L113" i="1"/>
  <c r="L114" i="1"/>
  <c r="L115" i="1"/>
  <c r="L116" i="1"/>
  <c r="L117" i="1"/>
  <c r="L118" i="1"/>
  <c r="L119" i="1"/>
  <c r="L120" i="1"/>
  <c r="L121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3" i="1"/>
  <c r="L164" i="1"/>
  <c r="L165" i="1"/>
  <c r="L166" i="1"/>
  <c r="L167" i="1"/>
  <c r="L168" i="1"/>
  <c r="L69" i="1"/>
  <c r="K69" i="1"/>
  <c r="L12" i="1"/>
  <c r="L13" i="1"/>
  <c r="L14" i="1"/>
  <c r="L15" i="1"/>
  <c r="L18" i="1"/>
  <c r="L19" i="1"/>
  <c r="L20" i="1"/>
  <c r="L21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7" i="1"/>
  <c r="L58" i="1"/>
  <c r="L59" i="1"/>
  <c r="L61" i="1"/>
  <c r="L62" i="1"/>
  <c r="L63" i="1"/>
  <c r="K12" i="1"/>
  <c r="K13" i="1"/>
  <c r="K14" i="1"/>
  <c r="K15" i="1"/>
  <c r="K18" i="1"/>
  <c r="K19" i="1"/>
  <c r="K20" i="1"/>
  <c r="K21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7" i="1"/>
  <c r="K58" i="1"/>
  <c r="K59" i="1"/>
  <c r="K61" i="1"/>
  <c r="K62" i="1"/>
  <c r="K63" i="1"/>
  <c r="L9" i="1"/>
  <c r="K9" i="1"/>
  <c r="K181" i="1" l="1"/>
  <c r="C5" i="1" l="1"/>
  <c r="K66" i="1" l="1"/>
  <c r="E194" i="1" l="1"/>
  <c r="G194" i="1"/>
  <c r="I194" i="1"/>
  <c r="F181" i="1"/>
  <c r="G181" i="1"/>
  <c r="H181" i="1"/>
  <c r="I181" i="1"/>
  <c r="J181" i="1"/>
  <c r="F66" i="1"/>
  <c r="H66" i="1"/>
  <c r="J66" i="1"/>
  <c r="J194" i="1"/>
  <c r="H194" i="1"/>
  <c r="L181" i="1" l="1"/>
  <c r="I66" i="1"/>
  <c r="I196" i="1" s="1"/>
  <c r="G66" i="1"/>
  <c r="G196" i="1" s="1"/>
  <c r="J196" i="1"/>
  <c r="K194" i="1"/>
  <c r="K196" i="1" s="1"/>
  <c r="H196" i="1"/>
  <c r="C194" i="1"/>
  <c r="K5" i="1"/>
  <c r="G5" i="1"/>
  <c r="F5" i="1"/>
  <c r="H5" i="1" s="1"/>
  <c r="J5" i="1" s="1"/>
  <c r="L5" i="1" s="1"/>
  <c r="E5" i="1"/>
  <c r="D196" i="1" l="1"/>
  <c r="F194" i="1"/>
  <c r="F196" i="1" s="1"/>
  <c r="E66" i="1"/>
  <c r="E196" i="1" s="1"/>
  <c r="C66" i="1"/>
  <c r="C196" i="1" s="1"/>
  <c r="L194" i="1" l="1"/>
  <c r="L196" i="1" s="1"/>
  <c r="I4" i="14" l="1"/>
  <c r="I4" i="13"/>
  <c r="I4" i="12"/>
  <c r="K4" i="6"/>
  <c r="K4" i="5"/>
  <c r="I4" i="3"/>
  <c r="I4" i="2"/>
  <c r="B302" i="1"/>
  <c r="B301" i="1"/>
  <c r="H25" i="12"/>
  <c r="E18" i="12"/>
  <c r="E20" i="2"/>
  <c r="A3" i="3"/>
  <c r="F14" i="14"/>
  <c r="H20" i="12"/>
  <c r="F19" i="2"/>
  <c r="E15" i="12"/>
  <c r="A10" i="12"/>
  <c r="B10" i="3"/>
  <c r="H15" i="12"/>
  <c r="F15" i="13"/>
  <c r="H15" i="13"/>
  <c r="H14" i="14"/>
  <c r="H16" i="5"/>
  <c r="E16" i="6"/>
  <c r="G10" i="6"/>
  <c r="D11" i="3"/>
  <c r="G14" i="6"/>
  <c r="C19" i="13"/>
  <c r="F20" i="12"/>
  <c r="A5" i="14"/>
  <c r="B14" i="13"/>
  <c r="C15" i="3"/>
  <c r="B25" i="14"/>
  <c r="H11" i="12"/>
  <c r="H25" i="3"/>
  <c r="D19" i="2"/>
  <c r="B19" i="14"/>
  <c r="C11" i="2"/>
  <c r="F19" i="3"/>
  <c r="F26" i="2"/>
  <c r="B10" i="14"/>
  <c r="A14" i="5"/>
  <c r="C14" i="6"/>
  <c r="H10" i="3"/>
  <c r="B10" i="5"/>
  <c r="F14" i="13"/>
  <c r="H14" i="12"/>
  <c r="E18" i="14"/>
  <c r="F10" i="6"/>
  <c r="B155" i="3"/>
  <c r="A19" i="12"/>
  <c r="F11" i="14"/>
  <c r="D20" i="12"/>
  <c r="C20" i="14"/>
  <c r="E15" i="13"/>
  <c r="E19" i="14"/>
  <c r="E14" i="12"/>
  <c r="F10" i="3"/>
  <c r="D20" i="2"/>
  <c r="F18" i="14"/>
  <c r="H20" i="13"/>
  <c r="D11" i="13"/>
  <c r="D14" i="5"/>
  <c r="F25" i="12"/>
  <c r="D26" i="14"/>
  <c r="A3" i="2"/>
  <c r="F26" i="13"/>
  <c r="F10" i="2"/>
  <c r="C15" i="13"/>
  <c r="H20" i="3"/>
  <c r="H19" i="12"/>
  <c r="F14" i="6"/>
  <c r="H18" i="12"/>
  <c r="B19" i="3"/>
  <c r="B155" i="12"/>
  <c r="H19" i="2"/>
  <c r="F15" i="3"/>
  <c r="A25" i="2"/>
  <c r="H25" i="14"/>
  <c r="D15" i="3"/>
  <c r="F18" i="12"/>
  <c r="B5" i="14"/>
  <c r="C20" i="12"/>
  <c r="B155" i="13"/>
  <c r="A18" i="12"/>
  <c r="H20" i="2"/>
  <c r="H14" i="2"/>
  <c r="C10" i="13"/>
  <c r="F14" i="2"/>
  <c r="C18" i="12"/>
  <c r="B156" i="3"/>
  <c r="C14" i="3"/>
  <c r="D19" i="13"/>
  <c r="D26" i="3"/>
  <c r="A19" i="13"/>
  <c r="D25" i="12"/>
  <c r="H18" i="14"/>
  <c r="A3" i="6"/>
  <c r="B18" i="12"/>
  <c r="A19" i="2"/>
  <c r="C25" i="3"/>
  <c r="F18" i="2"/>
  <c r="B25" i="2"/>
  <c r="C25" i="13"/>
  <c r="B10" i="6"/>
  <c r="F20" i="13"/>
  <c r="E26" i="12"/>
  <c r="D18" i="12"/>
  <c r="B14" i="12"/>
  <c r="H11" i="6"/>
  <c r="H14" i="13"/>
  <c r="B18" i="13"/>
  <c r="C26" i="13"/>
  <c r="D18" i="13"/>
  <c r="D10" i="12"/>
  <c r="H11" i="3"/>
  <c r="E11" i="13"/>
  <c r="C25" i="12"/>
  <c r="B156" i="12"/>
  <c r="C11" i="14"/>
  <c r="E20" i="14"/>
  <c r="A14" i="3"/>
  <c r="F20" i="14"/>
  <c r="H26" i="3"/>
  <c r="B19" i="2"/>
  <c r="D14" i="3"/>
  <c r="F19" i="14"/>
  <c r="B25" i="3"/>
  <c r="D11" i="14"/>
  <c r="C20" i="2"/>
  <c r="C10" i="3"/>
  <c r="H26" i="14"/>
  <c r="H26" i="12"/>
  <c r="H16" i="6"/>
  <c r="H19" i="3"/>
  <c r="C11" i="13"/>
  <c r="A10" i="3"/>
  <c r="E19" i="3"/>
  <c r="C10" i="5"/>
  <c r="D10" i="13"/>
  <c r="E14" i="3"/>
  <c r="D11" i="12"/>
  <c r="C18" i="2"/>
  <c r="B18" i="3"/>
  <c r="F11" i="13"/>
  <c r="F10" i="13"/>
  <c r="F26" i="12"/>
  <c r="D15" i="13"/>
  <c r="D15" i="5"/>
  <c r="D19" i="14"/>
  <c r="D14" i="12"/>
  <c r="E26" i="14"/>
  <c r="H15" i="14"/>
  <c r="F25" i="3"/>
  <c r="F26" i="3"/>
  <c r="C15" i="2"/>
  <c r="E25" i="12"/>
  <c r="A25" i="3"/>
  <c r="B155" i="5"/>
  <c r="A14" i="14"/>
  <c r="C20" i="3"/>
  <c r="D10" i="3"/>
  <c r="C10" i="12"/>
  <c r="D25" i="13"/>
  <c r="A10" i="14"/>
  <c r="E10" i="2"/>
  <c r="E19" i="13"/>
  <c r="A25" i="12"/>
  <c r="C10" i="14"/>
  <c r="A14" i="12"/>
  <c r="B10" i="12"/>
  <c r="F15" i="14"/>
  <c r="E19" i="12"/>
  <c r="E26" i="2"/>
  <c r="C18" i="3"/>
  <c r="E26" i="3"/>
  <c r="E15" i="2"/>
  <c r="A14" i="13"/>
  <c r="B14" i="3"/>
  <c r="C19" i="3"/>
  <c r="D11" i="2"/>
  <c r="B155" i="2"/>
  <c r="H11" i="13"/>
  <c r="D10" i="2"/>
  <c r="E16" i="5"/>
  <c r="C18" i="14"/>
  <c r="E25" i="2"/>
  <c r="C26" i="12"/>
  <c r="D26" i="2"/>
  <c r="E26" i="13"/>
  <c r="C10" i="6"/>
  <c r="E25" i="14"/>
  <c r="B14" i="14"/>
  <c r="C26" i="14"/>
  <c r="H11" i="14"/>
  <c r="D14" i="13"/>
  <c r="A18" i="3"/>
  <c r="E20" i="13"/>
  <c r="G14" i="5"/>
  <c r="C14" i="5"/>
  <c r="A25" i="13"/>
  <c r="H14" i="3"/>
  <c r="D20" i="3"/>
  <c r="A18" i="2"/>
  <c r="B154" i="6"/>
  <c r="D25" i="14"/>
  <c r="E18" i="13"/>
  <c r="A3" i="13"/>
  <c r="A5" i="13"/>
  <c r="B154" i="5"/>
  <c r="H10" i="14"/>
  <c r="H10" i="13"/>
  <c r="D10" i="5"/>
  <c r="D19" i="3"/>
  <c r="E20" i="12"/>
  <c r="E18" i="3"/>
  <c r="C11" i="3"/>
  <c r="E11" i="6"/>
  <c r="F19" i="12"/>
  <c r="H26" i="2"/>
  <c r="A19" i="3"/>
  <c r="B5" i="12"/>
  <c r="H11" i="2"/>
  <c r="B25" i="12"/>
  <c r="D10" i="6"/>
  <c r="E11" i="12"/>
  <c r="A19" i="14"/>
  <c r="E14" i="14"/>
  <c r="G10" i="5"/>
  <c r="B14" i="6"/>
  <c r="D26" i="12"/>
  <c r="D25" i="2"/>
  <c r="A14" i="6"/>
  <c r="E18" i="2"/>
  <c r="E10" i="3"/>
  <c r="C14" i="14"/>
  <c r="H19" i="14"/>
  <c r="F18" i="3"/>
  <c r="B156" i="14"/>
  <c r="B5" i="13"/>
  <c r="H18" i="13"/>
  <c r="E10" i="14"/>
  <c r="F10" i="12"/>
  <c r="G15" i="5"/>
  <c r="C14" i="2"/>
  <c r="A18" i="13"/>
  <c r="H19" i="13"/>
  <c r="C19" i="2"/>
  <c r="H10" i="12"/>
  <c r="F10" i="14"/>
  <c r="H11" i="5"/>
  <c r="A3" i="14"/>
  <c r="C26" i="3"/>
  <c r="A14" i="2"/>
  <c r="D14" i="6"/>
  <c r="C19" i="12"/>
  <c r="C15" i="14"/>
  <c r="D15" i="14"/>
  <c r="B156" i="13"/>
  <c r="H25" i="2"/>
  <c r="C19" i="14"/>
  <c r="C18" i="13"/>
  <c r="E15" i="3"/>
  <c r="D14" i="14"/>
  <c r="E11" i="3"/>
  <c r="B14" i="2"/>
  <c r="F18" i="13"/>
  <c r="E19" i="2"/>
  <c r="E11" i="14"/>
  <c r="H15" i="3"/>
  <c r="H18" i="3"/>
  <c r="A10" i="5"/>
  <c r="F25" i="2"/>
  <c r="E11" i="2"/>
  <c r="D20" i="13"/>
  <c r="D20" i="14"/>
  <c r="C25" i="2"/>
  <c r="A3" i="5"/>
  <c r="F11" i="2"/>
  <c r="B25" i="13"/>
  <c r="E25" i="3"/>
  <c r="B18" i="14"/>
  <c r="D15" i="6"/>
  <c r="A5" i="12"/>
  <c r="B18" i="2"/>
  <c r="E20" i="3"/>
  <c r="C26" i="2"/>
  <c r="B155" i="14"/>
  <c r="A10" i="2"/>
  <c r="D18" i="3"/>
  <c r="F11" i="3"/>
  <c r="D18" i="14"/>
  <c r="E14" i="13"/>
  <c r="F20" i="3"/>
  <c r="F25" i="13"/>
  <c r="C14" i="12"/>
  <c r="C20" i="13"/>
  <c r="F26" i="14"/>
  <c r="E10" i="12"/>
  <c r="A10" i="13"/>
  <c r="B14" i="5"/>
  <c r="A18" i="14"/>
  <c r="D10" i="14"/>
  <c r="D26" i="13"/>
  <c r="B10" i="2"/>
  <c r="B155" i="6"/>
  <c r="B19" i="12"/>
  <c r="C11" i="12"/>
  <c r="B10" i="13"/>
  <c r="E25" i="13"/>
  <c r="D15" i="12"/>
  <c r="F25" i="14"/>
  <c r="C14" i="13"/>
  <c r="A25" i="14"/>
  <c r="H20" i="14"/>
  <c r="F15" i="2"/>
  <c r="E14" i="2"/>
  <c r="F14" i="3"/>
  <c r="F20" i="2"/>
  <c r="H15" i="2"/>
  <c r="B19" i="13"/>
  <c r="C25" i="14"/>
  <c r="C10" i="2"/>
  <c r="H26" i="13"/>
  <c r="F14" i="12"/>
  <c r="F14" i="5"/>
  <c r="F19" i="13"/>
  <c r="A10" i="6"/>
  <c r="F15" i="12"/>
  <c r="B156" i="2"/>
  <c r="E15" i="14"/>
  <c r="D14" i="2"/>
  <c r="D25" i="3"/>
  <c r="H18" i="2"/>
  <c r="D15" i="2"/>
  <c r="C15" i="12"/>
  <c r="A3" i="12"/>
  <c r="D19" i="12"/>
  <c r="H10" i="2"/>
  <c r="E10" i="13"/>
  <c r="F11" i="12"/>
  <c r="D18" i="2"/>
  <c r="F10" i="5"/>
  <c r="E11" i="5"/>
  <c r="H25" i="13"/>
  <c r="G15" i="6"/>
  <c r="H15" i="6" l="1"/>
  <c r="G25" i="2"/>
  <c r="I25" i="2"/>
  <c r="I25" i="13"/>
  <c r="G25" i="13"/>
  <c r="G25" i="3"/>
  <c r="I25" i="3"/>
  <c r="I16" i="5"/>
  <c r="I11" i="5"/>
  <c r="H22" i="13"/>
  <c r="H28" i="13" s="1"/>
  <c r="C22" i="12"/>
  <c r="C28" i="12" s="1"/>
  <c r="F22" i="2"/>
  <c r="F28" i="2" s="1"/>
  <c r="I10" i="3"/>
  <c r="G10" i="3"/>
  <c r="F4" i="2"/>
  <c r="F4" i="13"/>
  <c r="H10" i="5"/>
  <c r="G18" i="2"/>
  <c r="I18" i="2"/>
  <c r="D22" i="2"/>
  <c r="D28" i="2" s="1"/>
  <c r="F22" i="12"/>
  <c r="F28" i="12" s="1"/>
  <c r="I15" i="2"/>
  <c r="G15" i="2"/>
  <c r="I10" i="13"/>
  <c r="G10" i="13"/>
  <c r="I14" i="2"/>
  <c r="G14" i="2"/>
  <c r="G26" i="3"/>
  <c r="I26" i="3"/>
  <c r="G14" i="14"/>
  <c r="I14" i="14"/>
  <c r="F4" i="12"/>
  <c r="G26" i="2"/>
  <c r="I26" i="2"/>
  <c r="I11" i="2"/>
  <c r="E22" i="2"/>
  <c r="G11" i="2"/>
  <c r="I11" i="12"/>
  <c r="G11" i="12"/>
  <c r="E22" i="12"/>
  <c r="G19" i="12"/>
  <c r="I19" i="12"/>
  <c r="H14" i="6"/>
  <c r="H22" i="2"/>
  <c r="H28" i="2" s="1"/>
  <c r="I19" i="13"/>
  <c r="G19" i="13"/>
  <c r="I10" i="2"/>
  <c r="G10" i="2"/>
  <c r="G11" i="14"/>
  <c r="E22" i="14"/>
  <c r="I11" i="14"/>
  <c r="D22" i="13"/>
  <c r="D28" i="13" s="1"/>
  <c r="I11" i="6"/>
  <c r="G10" i="12"/>
  <c r="I10" i="12"/>
  <c r="I19" i="2"/>
  <c r="G19" i="2"/>
  <c r="C22" i="3"/>
  <c r="C28" i="3" s="1"/>
  <c r="G18" i="3"/>
  <c r="I18" i="3"/>
  <c r="I20" i="12"/>
  <c r="G20" i="12"/>
  <c r="I14" i="12"/>
  <c r="G14" i="12"/>
  <c r="I19" i="14"/>
  <c r="G19" i="14"/>
  <c r="G11" i="3"/>
  <c r="I11" i="3"/>
  <c r="E22" i="3"/>
  <c r="I15" i="13"/>
  <c r="G15" i="13"/>
  <c r="G15" i="3"/>
  <c r="I15" i="3"/>
  <c r="F22" i="14"/>
  <c r="F28" i="14" s="1"/>
  <c r="I15" i="14"/>
  <c r="G15" i="14"/>
  <c r="H4" i="5"/>
  <c r="I25" i="12"/>
  <c r="G25" i="12"/>
  <c r="F4" i="3"/>
  <c r="H10" i="6"/>
  <c r="I18" i="14"/>
  <c r="G18" i="14"/>
  <c r="G14" i="13"/>
  <c r="I14" i="13"/>
  <c r="G18" i="13"/>
  <c r="I18" i="13"/>
  <c r="D22" i="14"/>
  <c r="D28" i="14" s="1"/>
  <c r="E14" i="6"/>
  <c r="H4" i="6"/>
  <c r="I26" i="14"/>
  <c r="G26" i="14"/>
  <c r="F22" i="3"/>
  <c r="F28" i="3" s="1"/>
  <c r="C22" i="2"/>
  <c r="C28" i="2" s="1"/>
  <c r="I20" i="14"/>
  <c r="G20" i="14"/>
  <c r="C22" i="14"/>
  <c r="C28" i="14" s="1"/>
  <c r="E15" i="5"/>
  <c r="H22" i="12"/>
  <c r="H28" i="12" s="1"/>
  <c r="G11" i="13"/>
  <c r="I11" i="13"/>
  <c r="E22" i="13"/>
  <c r="E14" i="5"/>
  <c r="H22" i="3"/>
  <c r="H28" i="3" s="1"/>
  <c r="H14" i="5"/>
  <c r="I20" i="13"/>
  <c r="G20" i="13"/>
  <c r="F22" i="13"/>
  <c r="F28" i="13" s="1"/>
  <c r="F4" i="14"/>
  <c r="D22" i="3"/>
  <c r="D28" i="3" s="1"/>
  <c r="I16" i="6"/>
  <c r="G26" i="12"/>
  <c r="I26" i="12"/>
  <c r="H22" i="14"/>
  <c r="H28" i="14" s="1"/>
  <c r="D22" i="12"/>
  <c r="D28" i="12" s="1"/>
  <c r="I14" i="3"/>
  <c r="G14" i="3"/>
  <c r="I20" i="3"/>
  <c r="G20" i="3"/>
  <c r="G15" i="12"/>
  <c r="I15" i="12"/>
  <c r="H15" i="5"/>
  <c r="I25" i="14"/>
  <c r="G25" i="14"/>
  <c r="E10" i="5"/>
  <c r="E10" i="6"/>
  <c r="G19" i="3"/>
  <c r="I19" i="3"/>
  <c r="I10" i="14"/>
  <c r="G10" i="14"/>
  <c r="G26" i="13"/>
  <c r="I26" i="13"/>
  <c r="I20" i="2"/>
  <c r="G20" i="2"/>
  <c r="E15" i="6"/>
  <c r="I18" i="12"/>
  <c r="G18" i="12"/>
  <c r="C22" i="13"/>
  <c r="C28" i="13" s="1"/>
  <c r="I10" i="5" l="1"/>
  <c r="I15" i="6"/>
  <c r="I14" i="5"/>
  <c r="I10" i="6"/>
  <c r="I15" i="5"/>
  <c r="I22" i="14"/>
  <c r="G22" i="14"/>
  <c r="E28" i="14"/>
  <c r="I14" i="6"/>
  <c r="E28" i="12"/>
  <c r="G22" i="12"/>
  <c r="I22" i="12"/>
  <c r="I22" i="2"/>
  <c r="E28" i="2"/>
  <c r="G22" i="2"/>
  <c r="I22" i="13"/>
  <c r="E28" i="13"/>
  <c r="G22" i="13"/>
  <c r="E28" i="3"/>
  <c r="G22" i="3"/>
  <c r="I22" i="3"/>
  <c r="I28" i="14" l="1"/>
  <c r="G28" i="14"/>
  <c r="I28" i="3"/>
  <c r="G28" i="3"/>
  <c r="G28" i="2"/>
  <c r="I28" i="2"/>
  <c r="G28" i="12"/>
  <c r="I28" i="12"/>
  <c r="I28" i="13"/>
  <c r="G28" i="13"/>
</calcChain>
</file>

<file path=xl/sharedStrings.xml><?xml version="1.0" encoding="utf-8"?>
<sst xmlns="http://schemas.openxmlformats.org/spreadsheetml/2006/main" count="850" uniqueCount="303">
  <si>
    <t>RESULTATOVERSIKT MOT BUDSJETT</t>
  </si>
  <si>
    <t>Rapport pr:</t>
  </si>
  <si>
    <t>Kjøredato</t>
  </si>
  <si>
    <t>Totalt for alle avdelinger</t>
  </si>
  <si>
    <t>Denne periode</t>
  </si>
  <si>
    <t>Hittil</t>
  </si>
  <si>
    <t>I år</t>
  </si>
  <si>
    <t>I fjor</t>
  </si>
  <si>
    <t>Avvik</t>
  </si>
  <si>
    <t>budsjett</t>
  </si>
  <si>
    <t>Inntekter</t>
  </si>
  <si>
    <t>SUM INNTEKTER</t>
  </si>
  <si>
    <t>Kostnader</t>
  </si>
  <si>
    <t>SUM ANDRE KOSTNADER</t>
  </si>
  <si>
    <t>Finansinntekter/-kostnader</t>
  </si>
  <si>
    <t>Netto finans</t>
  </si>
  <si>
    <t>Resultat etter finans</t>
  </si>
  <si>
    <t>Skatter, disponeringer mv</t>
  </si>
  <si>
    <t>SUM SKATTER, DISPONERINGER MV.</t>
  </si>
  <si>
    <t>Resultat hittil</t>
  </si>
  <si>
    <t>Endring</t>
  </si>
  <si>
    <t>Eiendeler</t>
  </si>
  <si>
    <t>SUM EIENDELER</t>
  </si>
  <si>
    <t>Egenkapital og gjeld</t>
  </si>
  <si>
    <t>Ikke bokført resultat</t>
  </si>
  <si>
    <t>SUM EGENKAPITAL OG GJELD</t>
  </si>
  <si>
    <t>01</t>
  </si>
  <si>
    <t>Januar</t>
  </si>
  <si>
    <t>02</t>
  </si>
  <si>
    <t>Februar</t>
  </si>
  <si>
    <t>03</t>
  </si>
  <si>
    <t>Mars</t>
  </si>
  <si>
    <t>04</t>
  </si>
  <si>
    <t>April</t>
  </si>
  <si>
    <t>05</t>
  </si>
  <si>
    <t>Mai</t>
  </si>
  <si>
    <t>06</t>
  </si>
  <si>
    <t>Juni</t>
  </si>
  <si>
    <t>07</t>
  </si>
  <si>
    <t>Juli</t>
  </si>
  <si>
    <t>08</t>
  </si>
  <si>
    <t>August</t>
  </si>
  <si>
    <t>09</t>
  </si>
  <si>
    <t>September</t>
  </si>
  <si>
    <t>10</t>
  </si>
  <si>
    <t>Oktober</t>
  </si>
  <si>
    <t>11</t>
  </si>
  <si>
    <t>November</t>
  </si>
  <si>
    <t>12</t>
  </si>
  <si>
    <t>Desember</t>
  </si>
  <si>
    <t>Rapportperiode</t>
  </si>
  <si>
    <t>endring</t>
  </si>
  <si>
    <t>ib. Ifjor</t>
  </si>
  <si>
    <t>endring i fjor</t>
  </si>
  <si>
    <t>Avdeling:</t>
  </si>
  <si>
    <t>Tilskudd fra NIF - ikke bruk</t>
  </si>
  <si>
    <t>Grasrotandeler - ikke bruk</t>
  </si>
  <si>
    <t>Sponsorinntekt fritt</t>
  </si>
  <si>
    <t>Spillemidler - ikke bruk</t>
  </si>
  <si>
    <t>Kiosksalg Hovdebakken</t>
  </si>
  <si>
    <t>Tilskudd fra NIF</t>
  </si>
  <si>
    <t>Tilskudd</t>
  </si>
  <si>
    <t>Spesielle offentlige tilskudd</t>
  </si>
  <si>
    <t>Aktivitetsmidler</t>
  </si>
  <si>
    <t>Spes. off. tilskudd tjeneste</t>
  </si>
  <si>
    <t>Salg Utstyr</t>
  </si>
  <si>
    <t>Medlemskontingent</t>
  </si>
  <si>
    <t>Grasrotandeler</t>
  </si>
  <si>
    <t>Spillmidler</t>
  </si>
  <si>
    <t>Skifritidsordning</t>
  </si>
  <si>
    <t>Treningsavgift</t>
  </si>
  <si>
    <t>Skiskole</t>
  </si>
  <si>
    <t>Egenandel samlinger</t>
  </si>
  <si>
    <t>Trollpass inngående</t>
  </si>
  <si>
    <t>Skiarrangement</t>
  </si>
  <si>
    <t>Skiskytterskole</t>
  </si>
  <si>
    <t>Salg dagskort - ikke bruk - bruk 3051</t>
  </si>
  <si>
    <t>Dugnader</t>
  </si>
  <si>
    <t>Bruktsalg</t>
  </si>
  <si>
    <t>Gjøvik Marken</t>
  </si>
  <si>
    <t>Kick Back Avtaler</t>
  </si>
  <si>
    <t>Våpenleie</t>
  </si>
  <si>
    <t>Overført fra hovedlag</t>
  </si>
  <si>
    <t>Mva kompensasjon</t>
  </si>
  <si>
    <t>Periodisert medlemskontingent</t>
  </si>
  <si>
    <t>Diverse inntekter</t>
  </si>
  <si>
    <t>Kjøp klubbjakker</t>
  </si>
  <si>
    <t>Innkjøp utstyr</t>
  </si>
  <si>
    <t>Utg. Trollpass</t>
  </si>
  <si>
    <t>Utg. Bruktsalg</t>
  </si>
  <si>
    <t>Innkjøp skiskytterutstyr</t>
  </si>
  <si>
    <t>Skiskytterskole, AMM.</t>
  </si>
  <si>
    <t>Utg. Marken</t>
  </si>
  <si>
    <t>Startkontingenter</t>
  </si>
  <si>
    <t>Opph/reise renn/repr.</t>
  </si>
  <si>
    <t>Treningsavg. Team m/mer</t>
  </si>
  <si>
    <t>Dir. utg. vedr. trenersid</t>
  </si>
  <si>
    <t>Samlinger</t>
  </si>
  <si>
    <t>Andre treningskostnader</t>
  </si>
  <si>
    <t>Kostnadsreduksjon Startkontingenter</t>
  </si>
  <si>
    <t>Aktivitetsuke Alpint</t>
  </si>
  <si>
    <t>Tilskudd til aktive</t>
  </si>
  <si>
    <t>Diverse utg. langrenn</t>
  </si>
  <si>
    <t>Kjøp næringsmidler</t>
  </si>
  <si>
    <t>Investeringstilskudd</t>
  </si>
  <si>
    <t>Kjøp forbruksvarer</t>
  </si>
  <si>
    <t>Varekostnad Sponsortrykk og skilt</t>
  </si>
  <si>
    <t>Kostnader aktivitetsuke</t>
  </si>
  <si>
    <t>Varekostnad Skifritidsordning</t>
  </si>
  <si>
    <t>Innkjøp salgsvarer</t>
  </si>
  <si>
    <t>Lønn til ansatte</t>
  </si>
  <si>
    <t>Periodisering lønn</t>
  </si>
  <si>
    <t>Feriepenger</t>
  </si>
  <si>
    <t>Arbeidsgiveravgift</t>
  </si>
  <si>
    <t>Arb.giveravg av påløpte feriep</t>
  </si>
  <si>
    <t>Lønn under oppg.plik.grense</t>
  </si>
  <si>
    <t>Avskrivning driftsløsøre</t>
  </si>
  <si>
    <t>Strøm langrenn</t>
  </si>
  <si>
    <t>Strøm Hovdebakken</t>
  </si>
  <si>
    <t>Leie transportmidler JD 77838</t>
  </si>
  <si>
    <t>Annet driftsmateriale</t>
  </si>
  <si>
    <t>Støtte til utøvere</t>
  </si>
  <si>
    <t>Drift vedl. bygn. A</t>
  </si>
  <si>
    <t>Drift/vedlikehold heis</t>
  </si>
  <si>
    <t>Drift hovdebakken</t>
  </si>
  <si>
    <t>Diesel</t>
  </si>
  <si>
    <t>Drift/vedlikeh. scooter</t>
  </si>
  <si>
    <t>Snøproduksjon</t>
  </si>
  <si>
    <t>Div. lønn alpint</t>
  </si>
  <si>
    <t>Kommunale avgifter</t>
  </si>
  <si>
    <t>Drift og vedlikehold</t>
  </si>
  <si>
    <t>Andre anleggsutgifter</t>
  </si>
  <si>
    <t>Løypepreparering</t>
  </si>
  <si>
    <t>Regnskapshonorar</t>
  </si>
  <si>
    <t>Medlemskartotek/regnskap</t>
  </si>
  <si>
    <t>Honorar økonomisk rådgivning</t>
  </si>
  <si>
    <t>Kontorrekvisita</t>
  </si>
  <si>
    <t>Internett</t>
  </si>
  <si>
    <t>Møtekostnader (ikke styre-m.m)</t>
  </si>
  <si>
    <t>Kursutgifter</t>
  </si>
  <si>
    <t>Sesongavslutning</t>
  </si>
  <si>
    <t>Administrasjonskostnader</t>
  </si>
  <si>
    <t>Telefon</t>
  </si>
  <si>
    <t>Mobiltelefon</t>
  </si>
  <si>
    <t>Porto</t>
  </si>
  <si>
    <t>Reisekostnader, ikke oppgavepl</t>
  </si>
  <si>
    <t>Annonser</t>
  </si>
  <si>
    <t>Reklameartikler</t>
  </si>
  <si>
    <t>Reklamekostnader</t>
  </si>
  <si>
    <t>Spons (med reklame)</t>
  </si>
  <si>
    <t>Representasjon, fradragsber.</t>
  </si>
  <si>
    <t>Kontingenter</t>
  </si>
  <si>
    <t>Gaver</t>
  </si>
  <si>
    <t>Tilskudd langrennsutvalg</t>
  </si>
  <si>
    <t>Tilskudd alpint</t>
  </si>
  <si>
    <t>Tilskudd skiskytterutv.</t>
  </si>
  <si>
    <t>Forsikringspremier</t>
  </si>
  <si>
    <t>Bank- og kortgebyr</t>
  </si>
  <si>
    <t>Gebyr Vipps</t>
  </si>
  <si>
    <t>Provisjon Vipps</t>
  </si>
  <si>
    <t>Diverse andre kostnader</t>
  </si>
  <si>
    <t>Gebyr Buypass</t>
  </si>
  <si>
    <t>Andre kostnader, ikke fradr.b.</t>
  </si>
  <si>
    <t>Tap på fordringer</t>
  </si>
  <si>
    <t>Renteinntekter</t>
  </si>
  <si>
    <t>Andre renteinntekter</t>
  </si>
  <si>
    <t>Renteinntekt bankinnskudd/post</t>
  </si>
  <si>
    <t>Bankkostnader</t>
  </si>
  <si>
    <t>Gebyr buypass</t>
  </si>
  <si>
    <t>Rentekostnad leverandørgjeld</t>
  </si>
  <si>
    <t>Mellomregning Skiskytter - HL</t>
  </si>
  <si>
    <t>Diverse interne fordringer, fordeling mva T62016-T52017</t>
  </si>
  <si>
    <t>Kundefordring</t>
  </si>
  <si>
    <t>Fordringer Vipps</t>
  </si>
  <si>
    <t>Andre kortsiktige fordringer</t>
  </si>
  <si>
    <t>Lønnsforskudd</t>
  </si>
  <si>
    <t>Kontanter Hovdebakken</t>
  </si>
  <si>
    <t>Bankinnskudd 2050.21.67392 L/Drift</t>
  </si>
  <si>
    <t>Bankinnskudd 2050.21.59829 H/Drift</t>
  </si>
  <si>
    <t>Bankinnskudd 1604.05.76537 A/Drift</t>
  </si>
  <si>
    <t>Bankinnskudd 1604.05.76510 A/Spar</t>
  </si>
  <si>
    <t>Bankinnskudd 2050.34.09683 Skiskyting</t>
  </si>
  <si>
    <t>Bankinnskudd 2050.36.98219 Skiskyting Team skistua/Team Intersport Oppdal</t>
  </si>
  <si>
    <t>Skattetrekk Alpint 1503.94.73566</t>
  </si>
  <si>
    <t>Annen kapital</t>
  </si>
  <si>
    <t>Leverandørgjeld</t>
  </si>
  <si>
    <t>Trukket forskuddstrekk</t>
  </si>
  <si>
    <t>Oppgjørskonto merverdiavgift</t>
  </si>
  <si>
    <t>Mva etter 6. termin</t>
  </si>
  <si>
    <t>Andre påløpne kostnader</t>
  </si>
  <si>
    <t>Mellomregning skiskyting</t>
  </si>
  <si>
    <t>Diverse intern gjeld - fordeling mva T62016-T52017</t>
  </si>
  <si>
    <t>Team Skistua</t>
  </si>
  <si>
    <t>Annen inntekt fra sponsorer</t>
  </si>
  <si>
    <t>Spillemidler</t>
  </si>
  <si>
    <t xml:space="preserve">          Alpint</t>
  </si>
  <si>
    <t xml:space="preserve">         Langrenn</t>
  </si>
  <si>
    <t xml:space="preserve">           Skiskyting</t>
  </si>
  <si>
    <t xml:space="preserve">         Hovedlag</t>
  </si>
  <si>
    <t xml:space="preserve">        Totalt</t>
  </si>
  <si>
    <t>Regnskap</t>
  </si>
  <si>
    <t>Budsjett</t>
  </si>
  <si>
    <t>Sum egenkapital</t>
  </si>
  <si>
    <t>Sum bank</t>
  </si>
  <si>
    <t>Sum maskiner, inventar og fordringer</t>
  </si>
  <si>
    <t>Sum gjeld</t>
  </si>
  <si>
    <t xml:space="preserve"> </t>
  </si>
  <si>
    <t>Kasse</t>
  </si>
  <si>
    <t>Forskudd fra kunder</t>
  </si>
  <si>
    <t>Periodisert årskort Hovdebakken</t>
  </si>
  <si>
    <t>Gaute Strandlie</t>
  </si>
  <si>
    <t>Styreleder</t>
  </si>
  <si>
    <t>Styremedlem</t>
  </si>
  <si>
    <t>Sigrid Snuggerud</t>
  </si>
  <si>
    <t>Finn Flugstad</t>
  </si>
  <si>
    <t>Nestleder</t>
  </si>
  <si>
    <t>Styremedlem/Kasserer</t>
  </si>
  <si>
    <t>Pål Vist</t>
  </si>
  <si>
    <t>Dag Owren</t>
  </si>
  <si>
    <t>Styremedlem  (Representant fra alpint)</t>
  </si>
  <si>
    <t>Styremedlem  (Representant fra langrenn)</t>
  </si>
  <si>
    <t>Styremedlem  (Representant fra skiskyting)</t>
  </si>
  <si>
    <t>Gjøvik, 16.03.2018</t>
  </si>
  <si>
    <t>Bjørn Skare</t>
  </si>
  <si>
    <t>Ellen Frydenlund</t>
  </si>
  <si>
    <t>Thea Helene Foss</t>
  </si>
  <si>
    <t>Styremedlem  (Ungdomsrepresentant)</t>
  </si>
  <si>
    <t>Jo-Are Eriksen</t>
  </si>
  <si>
    <t>NETTO FINANS</t>
  </si>
  <si>
    <t>ÅRSRESULTAT</t>
  </si>
  <si>
    <t>Annen leiekostnad</t>
  </si>
  <si>
    <t>Avgiftspliktig salg høy sats</t>
  </si>
  <si>
    <t>Avgiftspliktig salg</t>
  </si>
  <si>
    <t>Andre inntekter</t>
  </si>
  <si>
    <t>Stønad til ulike prosjekter</t>
  </si>
  <si>
    <t>Provisjonsinntekt avg. pl. Bruktsalg</t>
  </si>
  <si>
    <t>Kostnader bruktsalg</t>
  </si>
  <si>
    <t>Periodiserte årskort Hovdebakken</t>
  </si>
  <si>
    <t>Andre personalkostnader</t>
  </si>
  <si>
    <t>Drivstoff personbil</t>
  </si>
  <si>
    <t>Kredittkortprovisjoner</t>
  </si>
  <si>
    <t>Utgifter egne arrangement</t>
  </si>
  <si>
    <t>Vedlikehold inventar og utstyr</t>
  </si>
  <si>
    <t>Avsetning for reisekostnad</t>
  </si>
  <si>
    <t>Salg Klubbjakker, avgiftspliktig, høy sats</t>
  </si>
  <si>
    <t>Fremmedytelser og underentrepr</t>
  </si>
  <si>
    <t>Håndverktøy</t>
  </si>
  <si>
    <t>ATV med tilknyttede kostnader</t>
  </si>
  <si>
    <t>Påbygg heishus</t>
  </si>
  <si>
    <t>Renter banklån</t>
  </si>
  <si>
    <t>Valutatap (disagio)</t>
  </si>
  <si>
    <t>Aktivitetsuke, avgiftsfritt innenfor omr.</t>
  </si>
  <si>
    <t>Inventar</t>
  </si>
  <si>
    <t>Bilgodtgjørelse, oppgavepl.</t>
  </si>
  <si>
    <t>Leie datasystemer</t>
  </si>
  <si>
    <t>Annen finansinntekt</t>
  </si>
  <si>
    <t>Øreavrunding</t>
  </si>
  <si>
    <t>Fordring på superinvite (alpint)</t>
  </si>
  <si>
    <t>Avsatte feriepenger</t>
  </si>
  <si>
    <t>Kostnader skiskole</t>
  </si>
  <si>
    <t>Eiendomsskatt</t>
  </si>
  <si>
    <t>Revisjonshonorarer</t>
  </si>
  <si>
    <t>Renovasjon</t>
  </si>
  <si>
    <t>Tilgode/oppgjørskonto mva</t>
  </si>
  <si>
    <t>Forskuddsbetalt forsikring</t>
  </si>
  <si>
    <t>Annen kortsiktig gjeld</t>
  </si>
  <si>
    <t>Utleie Hovdebakken, avgiftspliktig lav sats</t>
  </si>
  <si>
    <t>Salg heiskort/utleie heis avgiftspliktig, lav sats, rabatt</t>
  </si>
  <si>
    <t>Salg heiskort/utleie heis avgiftspliktig, lav sats</t>
  </si>
  <si>
    <t>Avgiftsfritt salg, brukte anleggsmidler</t>
  </si>
  <si>
    <t>Renhold</t>
  </si>
  <si>
    <t>Datautstyr</t>
  </si>
  <si>
    <t>Provisjon PayPal</t>
  </si>
  <si>
    <t>Provisjon div betalingstjenester</t>
  </si>
  <si>
    <t>Sponsorinntekt avgiftspliktig, høy sats</t>
  </si>
  <si>
    <t>Hovdebakken opp</t>
  </si>
  <si>
    <t>Maskiner og anlegg (d)</t>
  </si>
  <si>
    <t>Interrim 1500</t>
  </si>
  <si>
    <t>Spleisinnsamling - balanseføres inntil bruk av midler</t>
  </si>
  <si>
    <t>Utleie klubbhus, avgiftspliktig høy sats</t>
  </si>
  <si>
    <t>Salgsinntekt utenfor området</t>
  </si>
  <si>
    <t>Salg av kalendere</t>
  </si>
  <si>
    <t>Periodisert inntekt</t>
  </si>
  <si>
    <t>Purregebyr</t>
  </si>
  <si>
    <t>Fakturagebyr</t>
  </si>
  <si>
    <t>Programvare anskaffelse</t>
  </si>
  <si>
    <t>Programvare årlig vedlikehold</t>
  </si>
  <si>
    <t>Fordring på Gjøvik kommune</t>
  </si>
  <si>
    <t>Fordring PayPal</t>
  </si>
  <si>
    <t>Gjeld til kredittinstitusjoner</t>
  </si>
  <si>
    <t>Skyldig lønn</t>
  </si>
  <si>
    <t>Regnskap for Gjøvik Skiklubb 2023</t>
  </si>
  <si>
    <t>Utgifter spons og dugnad</t>
  </si>
  <si>
    <t>Emballasjematerialer</t>
  </si>
  <si>
    <t>Varige investeringer - heis</t>
  </si>
  <si>
    <t>Kontingent, fradragsberettiget</t>
  </si>
  <si>
    <t>Reparasjon og vedlikehold skiløyper</t>
  </si>
  <si>
    <t>Balanseregnskap Gjøvik Skiklubb 2023</t>
  </si>
  <si>
    <t>Andre forskuddsbet. Kostnader</t>
  </si>
  <si>
    <t>Ekstrainnsats deltakelse</t>
  </si>
  <si>
    <t>Refusjon strømutgifter</t>
  </si>
  <si>
    <t>Utleie av klubbhus</t>
  </si>
  <si>
    <t>Forslag budsjett for Gjøvik Skiklubb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</si>
</sst>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;@"/>
    <numFmt numFmtId="165" formatCode="dd/mm/yy;@"/>
    <numFmt numFmtId="166" formatCode="[$-F800]dddd\,\ mmmm\ dd\,\ yyyy"/>
    <numFmt numFmtId="167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36"/>
      <name val="Times New Roman"/>
      <family val="1"/>
    </font>
    <font>
      <b/>
      <sz val="2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Californian FB"/>
      <family val="1"/>
    </font>
    <font>
      <b/>
      <sz val="14"/>
      <name val="Times New Roman"/>
      <family val="1"/>
    </font>
    <font>
      <b/>
      <sz val="12"/>
      <name val="Californian FB"/>
      <family val="1"/>
    </font>
    <font>
      <sz val="12"/>
      <name val="Arial"/>
      <family val="2"/>
    </font>
    <font>
      <b/>
      <sz val="26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2"/>
      <color indexed="2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36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4" fontId="0" fillId="2" borderId="1" xfId="0" applyNumberFormat="1" applyFill="1" applyBorder="1"/>
    <xf numFmtId="0" fontId="1" fillId="0" borderId="0" xfId="0" applyFont="1"/>
    <xf numFmtId="0" fontId="0" fillId="0" borderId="2" xfId="0" applyBorder="1"/>
    <xf numFmtId="4" fontId="0" fillId="3" borderId="2" xfId="0" applyNumberFormat="1" applyFill="1" applyBorder="1"/>
    <xf numFmtId="4" fontId="1" fillId="2" borderId="1" xfId="0" applyNumberFormat="1" applyFont="1" applyFill="1" applyBorder="1"/>
    <xf numFmtId="4" fontId="0" fillId="4" borderId="2" xfId="0" applyNumberFormat="1" applyFill="1" applyBorder="1"/>
    <xf numFmtId="4" fontId="0" fillId="4" borderId="1" xfId="0" applyNumberFormat="1" applyFill="1" applyBorder="1"/>
    <xf numFmtId="4" fontId="0" fillId="3" borderId="0" xfId="0" applyNumberFormat="1" applyFill="1"/>
    <xf numFmtId="4" fontId="0" fillId="5" borderId="0" xfId="0" applyNumberFormat="1" applyFill="1"/>
    <xf numFmtId="4" fontId="0" fillId="4" borderId="0" xfId="0" applyNumberFormat="1" applyFill="1"/>
    <xf numFmtId="0" fontId="1" fillId="0" borderId="2" xfId="0" applyFont="1" applyBorder="1"/>
    <xf numFmtId="4" fontId="1" fillId="2" borderId="3" xfId="0" applyNumberFormat="1" applyFont="1" applyFill="1" applyBorder="1"/>
    <xf numFmtId="4" fontId="0" fillId="3" borderId="4" xfId="0" applyNumberFormat="1" applyFill="1" applyBorder="1"/>
    <xf numFmtId="4" fontId="1" fillId="2" borderId="5" xfId="0" applyNumberFormat="1" applyFont="1" applyFill="1" applyBorder="1"/>
    <xf numFmtId="4" fontId="0" fillId="0" borderId="0" xfId="0" applyNumberFormat="1"/>
    <xf numFmtId="4" fontId="1" fillId="3" borderId="2" xfId="0" applyNumberFormat="1" applyFont="1" applyFill="1" applyBorder="1"/>
    <xf numFmtId="0" fontId="1" fillId="0" borderId="6" xfId="0" applyFont="1" applyBorder="1"/>
    <xf numFmtId="0" fontId="1" fillId="0" borderId="7" xfId="0" applyFont="1" applyBorder="1"/>
    <xf numFmtId="4" fontId="0" fillId="5" borderId="8" xfId="0" applyNumberFormat="1" applyFill="1" applyBorder="1"/>
    <xf numFmtId="0" fontId="1" fillId="0" borderId="9" xfId="0" applyFont="1" applyBorder="1"/>
    <xf numFmtId="4" fontId="1" fillId="2" borderId="10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1" fillId="0" borderId="12" xfId="0" applyFont="1" applyBorder="1"/>
    <xf numFmtId="4" fontId="1" fillId="3" borderId="0" xfId="0" applyNumberFormat="1" applyFont="1" applyFill="1"/>
    <xf numFmtId="4" fontId="1" fillId="4" borderId="1" xfId="0" applyNumberFormat="1" applyFont="1" applyFill="1" applyBorder="1"/>
    <xf numFmtId="4" fontId="1" fillId="4" borderId="2" xfId="0" applyNumberFormat="1" applyFont="1" applyFill="1" applyBorder="1"/>
    <xf numFmtId="4" fontId="1" fillId="5" borderId="0" xfId="0" applyNumberFormat="1" applyFont="1" applyFill="1"/>
    <xf numFmtId="4" fontId="1" fillId="2" borderId="13" xfId="0" applyNumberFormat="1" applyFont="1" applyFill="1" applyBorder="1"/>
    <xf numFmtId="4" fontId="1" fillId="3" borderId="9" xfId="0" applyNumberFormat="1" applyFont="1" applyFill="1" applyBorder="1"/>
    <xf numFmtId="4" fontId="1" fillId="2" borderId="11" xfId="0" applyNumberFormat="1" applyFont="1" applyFill="1" applyBorder="1"/>
    <xf numFmtId="4" fontId="1" fillId="3" borderId="14" xfId="0" applyNumberFormat="1" applyFont="1" applyFill="1" applyBorder="1"/>
    <xf numFmtId="4" fontId="1" fillId="4" borderId="0" xfId="0" applyNumberFormat="1" applyFont="1" applyFill="1"/>
    <xf numFmtId="0" fontId="1" fillId="0" borderId="15" xfId="0" applyFont="1" applyBorder="1"/>
    <xf numFmtId="4" fontId="1" fillId="5" borderId="16" xfId="0" applyNumberFormat="1" applyFont="1" applyFill="1" applyBorder="1"/>
    <xf numFmtId="4" fontId="1" fillId="4" borderId="9" xfId="0" applyNumberFormat="1" applyFont="1" applyFill="1" applyBorder="1"/>
    <xf numFmtId="4" fontId="1" fillId="3" borderId="7" xfId="0" applyNumberFormat="1" applyFont="1" applyFill="1" applyBorder="1"/>
    <xf numFmtId="4" fontId="1" fillId="4" borderId="3" xfId="0" applyNumberFormat="1" applyFont="1" applyFill="1" applyBorder="1"/>
    <xf numFmtId="4" fontId="1" fillId="3" borderId="16" xfId="0" applyNumberFormat="1" applyFont="1" applyFill="1" applyBorder="1"/>
    <xf numFmtId="4" fontId="1" fillId="4" borderId="14" xfId="0" applyNumberFormat="1" applyFont="1" applyFill="1" applyBorder="1"/>
    <xf numFmtId="4" fontId="1" fillId="4" borderId="5" xfId="0" applyNumberFormat="1" applyFont="1" applyFill="1" applyBorder="1"/>
    <xf numFmtId="4" fontId="1" fillId="5" borderId="7" xfId="0" applyNumberFormat="1" applyFont="1" applyFill="1" applyBorder="1"/>
    <xf numFmtId="4" fontId="1" fillId="3" borderId="4" xfId="0" applyNumberFormat="1" applyFont="1" applyFill="1" applyBorder="1"/>
    <xf numFmtId="4" fontId="0" fillId="0" borderId="0" xfId="0" applyNumberFormat="1" applyAlignment="1">
      <alignment horizontal="right"/>
    </xf>
    <xf numFmtId="164" fontId="0" fillId="0" borderId="0" xfId="0" applyNumberFormat="1"/>
    <xf numFmtId="49" fontId="0" fillId="6" borderId="0" xfId="0" applyNumberFormat="1" applyFill="1"/>
    <xf numFmtId="0" fontId="2" fillId="0" borderId="0" xfId="0" applyFont="1"/>
    <xf numFmtId="0" fontId="0" fillId="6" borderId="0" xfId="0" applyFill="1"/>
    <xf numFmtId="0" fontId="1" fillId="0" borderId="17" xfId="0" applyFont="1" applyBorder="1"/>
    <xf numFmtId="4" fontId="3" fillId="0" borderId="0" xfId="0" applyNumberFormat="1" applyFont="1" applyAlignment="1">
      <alignment horizontal="right"/>
    </xf>
    <xf numFmtId="4" fontId="1" fillId="3" borderId="18" xfId="0" applyNumberFormat="1" applyFont="1" applyFill="1" applyBorder="1"/>
    <xf numFmtId="4" fontId="1" fillId="4" borderId="16" xfId="0" applyNumberFormat="1" applyFont="1" applyFill="1" applyBorder="1"/>
    <xf numFmtId="4" fontId="1" fillId="4" borderId="7" xfId="0" applyNumberFormat="1" applyFont="1" applyFill="1" applyBorder="1"/>
    <xf numFmtId="4" fontId="1" fillId="3" borderId="17" xfId="0" applyNumberFormat="1" applyFont="1" applyFill="1" applyBorder="1" applyAlignment="1">
      <alignment horizontal="right"/>
    </xf>
    <xf numFmtId="0" fontId="0" fillId="0" borderId="16" xfId="0" applyBorder="1"/>
    <xf numFmtId="0" fontId="1" fillId="0" borderId="14" xfId="0" applyFont="1" applyBorder="1"/>
    <xf numFmtId="4" fontId="1" fillId="3" borderId="12" xfId="0" applyNumberFormat="1" applyFont="1" applyFill="1" applyBorder="1"/>
    <xf numFmtId="4" fontId="1" fillId="3" borderId="2" xfId="0" applyNumberFormat="1" applyFont="1" applyFill="1" applyBorder="1" applyAlignment="1">
      <alignment horizontal="right"/>
    </xf>
    <xf numFmtId="4" fontId="1" fillId="3" borderId="19" xfId="0" applyNumberFormat="1" applyFont="1" applyFill="1" applyBorder="1"/>
    <xf numFmtId="0" fontId="1" fillId="0" borderId="20" xfId="0" applyFont="1" applyBorder="1"/>
    <xf numFmtId="0" fontId="1" fillId="0" borderId="19" xfId="0" applyFont="1" applyBorder="1"/>
    <xf numFmtId="0" fontId="1" fillId="0" borderId="16" xfId="0" applyFont="1" applyBorder="1"/>
    <xf numFmtId="0" fontId="0" fillId="0" borderId="14" xfId="0" applyBorder="1"/>
    <xf numFmtId="4" fontId="1" fillId="3" borderId="12" xfId="0" applyNumberFormat="1" applyFont="1" applyFill="1" applyBorder="1" applyAlignment="1">
      <alignment horizontal="right"/>
    </xf>
    <xf numFmtId="4" fontId="1" fillId="3" borderId="21" xfId="0" applyNumberFormat="1" applyFont="1" applyFill="1" applyBorder="1" applyAlignment="1">
      <alignment horizontal="right"/>
    </xf>
    <xf numFmtId="4" fontId="1" fillId="3" borderId="22" xfId="0" applyNumberFormat="1" applyFont="1" applyFill="1" applyBorder="1" applyAlignment="1">
      <alignment horizontal="right"/>
    </xf>
    <xf numFmtId="0" fontId="1" fillId="0" borderId="23" xfId="0" applyFont="1" applyBorder="1"/>
    <xf numFmtId="4" fontId="0" fillId="3" borderId="8" xfId="0" applyNumberFormat="1" applyFill="1" applyBorder="1"/>
    <xf numFmtId="4" fontId="0" fillId="2" borderId="24" xfId="0" applyNumberFormat="1" applyFill="1" applyBorder="1"/>
    <xf numFmtId="4" fontId="1" fillId="3" borderId="4" xfId="0" applyNumberFormat="1" applyFont="1" applyFill="1" applyBorder="1" applyAlignment="1">
      <alignment horizontal="right"/>
    </xf>
    <xf numFmtId="4" fontId="1" fillId="5" borderId="8" xfId="0" applyNumberFormat="1" applyFont="1" applyFill="1" applyBorder="1"/>
    <xf numFmtId="4" fontId="1" fillId="3" borderId="0" xfId="0" applyNumberFormat="1" applyFont="1" applyFill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7" xfId="0" applyFont="1" applyFill="1" applyBorder="1" applyAlignment="1">
      <alignment horizontal="right"/>
    </xf>
    <xf numFmtId="4" fontId="1" fillId="4" borderId="13" xfId="0" applyNumberFormat="1" applyFont="1" applyFill="1" applyBorder="1"/>
    <xf numFmtId="0" fontId="1" fillId="4" borderId="10" xfId="0" applyFont="1" applyFill="1" applyBorder="1" applyAlignment="1">
      <alignment horizontal="right"/>
    </xf>
    <xf numFmtId="4" fontId="1" fillId="5" borderId="0" xfId="0" applyNumberFormat="1" applyFont="1" applyFill="1" applyAlignment="1">
      <alignment horizontal="right"/>
    </xf>
    <xf numFmtId="4" fontId="1" fillId="4" borderId="11" xfId="0" applyNumberFormat="1" applyFont="1" applyFill="1" applyBorder="1"/>
    <xf numFmtId="4" fontId="1" fillId="5" borderId="6" xfId="0" applyNumberFormat="1" applyFont="1" applyFill="1" applyBorder="1"/>
    <xf numFmtId="4" fontId="4" fillId="0" borderId="0" xfId="0" applyNumberFormat="1" applyFont="1"/>
    <xf numFmtId="0" fontId="1" fillId="4" borderId="2" xfId="0" applyFont="1" applyFill="1" applyBorder="1"/>
    <xf numFmtId="1" fontId="1" fillId="5" borderId="15" xfId="0" applyNumberFormat="1" applyFont="1" applyFill="1" applyBorder="1" applyAlignment="1">
      <alignment horizontal="right"/>
    </xf>
    <xf numFmtId="4" fontId="1" fillId="3" borderId="6" xfId="0" applyNumberFormat="1" applyFont="1" applyFill="1" applyBorder="1"/>
    <xf numFmtId="4" fontId="1" fillId="5" borderId="20" xfId="0" applyNumberFormat="1" applyFont="1" applyFill="1" applyBorder="1"/>
    <xf numFmtId="0" fontId="1" fillId="4" borderId="12" xfId="0" applyFont="1" applyFill="1" applyBorder="1" applyAlignment="1">
      <alignment horizontal="right"/>
    </xf>
    <xf numFmtId="4" fontId="1" fillId="4" borderId="19" xfId="0" applyNumberFormat="1" applyFont="1" applyFill="1" applyBorder="1"/>
    <xf numFmtId="4" fontId="1" fillId="4" borderId="12" xfId="0" applyNumberFormat="1" applyFont="1" applyFill="1" applyBorder="1"/>
    <xf numFmtId="4" fontId="1" fillId="3" borderId="20" xfId="0" applyNumberFormat="1" applyFont="1" applyFill="1" applyBorder="1"/>
    <xf numFmtId="4" fontId="1" fillId="3" borderId="6" xfId="0" applyNumberFormat="1" applyFont="1" applyFill="1" applyBorder="1" applyAlignment="1">
      <alignment horizontal="right"/>
    </xf>
    <xf numFmtId="4" fontId="1" fillId="3" borderId="15" xfId="0" applyNumberFormat="1" applyFont="1" applyFill="1" applyBorder="1" applyAlignment="1">
      <alignment horizontal="right"/>
    </xf>
    <xf numFmtId="4" fontId="1" fillId="5" borderId="6" xfId="0" applyNumberFormat="1" applyFont="1" applyFill="1" applyBorder="1" applyAlignment="1">
      <alignment horizontal="right"/>
    </xf>
    <xf numFmtId="0" fontId="1" fillId="4" borderId="0" xfId="0" applyFont="1" applyFill="1"/>
    <xf numFmtId="0" fontId="1" fillId="4" borderId="6" xfId="0" applyFont="1" applyFill="1" applyBorder="1" applyAlignment="1">
      <alignment horizontal="right"/>
    </xf>
    <xf numFmtId="4" fontId="0" fillId="2" borderId="5" xfId="0" applyNumberFormat="1" applyFill="1" applyBorder="1"/>
    <xf numFmtId="4" fontId="1" fillId="4" borderId="20" xfId="0" applyNumberFormat="1" applyFont="1" applyFill="1" applyBorder="1"/>
    <xf numFmtId="4" fontId="1" fillId="5" borderId="25" xfId="0" applyNumberFormat="1" applyFont="1" applyFill="1" applyBorder="1"/>
    <xf numFmtId="0" fontId="1" fillId="4" borderId="15" xfId="0" applyFont="1" applyFill="1" applyBorder="1" applyAlignment="1">
      <alignment horizontal="right"/>
    </xf>
    <xf numFmtId="4" fontId="1" fillId="4" borderId="6" xfId="0" applyNumberFormat="1" applyFont="1" applyFill="1" applyBorder="1"/>
    <xf numFmtId="4" fontId="3" fillId="0" borderId="0" xfId="0" applyNumberFormat="1" applyFont="1"/>
    <xf numFmtId="4" fontId="1" fillId="3" borderId="26" xfId="0" applyNumberFormat="1" applyFont="1" applyFill="1" applyBorder="1"/>
    <xf numFmtId="4" fontId="1" fillId="5" borderId="27" xfId="0" applyNumberFormat="1" applyFont="1" applyFill="1" applyBorder="1"/>
    <xf numFmtId="4" fontId="1" fillId="3" borderId="8" xfId="0" applyNumberFormat="1" applyFont="1" applyFill="1" applyBorder="1"/>
    <xf numFmtId="4" fontId="1" fillId="5" borderId="28" xfId="0" applyNumberFormat="1" applyFont="1" applyFill="1" applyBorder="1"/>
    <xf numFmtId="4" fontId="1" fillId="2" borderId="24" xfId="0" applyNumberFormat="1" applyFont="1" applyFill="1" applyBorder="1" applyAlignment="1">
      <alignment horizontal="right"/>
    </xf>
    <xf numFmtId="4" fontId="1" fillId="5" borderId="29" xfId="0" applyNumberFormat="1" applyFont="1" applyFill="1" applyBorder="1"/>
    <xf numFmtId="4" fontId="0" fillId="3" borderId="14" xfId="0" applyNumberFormat="1" applyFill="1" applyBorder="1"/>
    <xf numFmtId="4" fontId="1" fillId="3" borderId="21" xfId="0" applyNumberFormat="1" applyFont="1" applyFill="1" applyBorder="1"/>
    <xf numFmtId="4" fontId="1" fillId="2" borderId="30" xfId="0" applyNumberFormat="1" applyFont="1" applyFill="1" applyBorder="1"/>
    <xf numFmtId="1" fontId="1" fillId="5" borderId="31" xfId="0" applyNumberFormat="1" applyFont="1" applyFill="1" applyBorder="1" applyAlignment="1">
      <alignment horizontal="right"/>
    </xf>
    <xf numFmtId="4" fontId="1" fillId="2" borderId="32" xfId="0" applyNumberFormat="1" applyFont="1" applyFill="1" applyBorder="1" applyAlignment="1">
      <alignment horizontal="right"/>
    </xf>
    <xf numFmtId="4" fontId="0" fillId="3" borderId="33" xfId="0" applyNumberFormat="1" applyFill="1" applyBorder="1"/>
    <xf numFmtId="0" fontId="1" fillId="0" borderId="34" xfId="0" applyFont="1" applyBorder="1"/>
    <xf numFmtId="4" fontId="1" fillId="3" borderId="35" xfId="0" applyNumberFormat="1" applyFont="1" applyFill="1" applyBorder="1"/>
    <xf numFmtId="4" fontId="1" fillId="3" borderId="33" xfId="0" applyNumberFormat="1" applyFont="1" applyFill="1" applyBorder="1"/>
    <xf numFmtId="4" fontId="0" fillId="5" borderId="29" xfId="0" applyNumberFormat="1" applyFill="1" applyBorder="1"/>
    <xf numFmtId="4" fontId="1" fillId="5" borderId="8" xfId="0" applyNumberFormat="1" applyFont="1" applyFill="1" applyBorder="1" applyAlignment="1">
      <alignment horizontal="right"/>
    </xf>
    <xf numFmtId="4" fontId="1" fillId="5" borderId="27" xfId="0" applyNumberFormat="1" applyFont="1" applyFill="1" applyBorder="1" applyAlignment="1">
      <alignment horizontal="right"/>
    </xf>
    <xf numFmtId="4" fontId="1" fillId="3" borderId="8" xfId="0" applyNumberFormat="1" applyFont="1" applyFill="1" applyBorder="1" applyAlignment="1">
      <alignment horizontal="right"/>
    </xf>
    <xf numFmtId="4" fontId="1" fillId="3" borderId="27" xfId="0" applyNumberFormat="1" applyFont="1" applyFill="1" applyBorder="1" applyAlignment="1">
      <alignment horizontal="right"/>
    </xf>
    <xf numFmtId="4" fontId="1" fillId="3" borderId="31" xfId="0" applyNumberFormat="1" applyFont="1" applyFill="1" applyBorder="1" applyAlignment="1">
      <alignment horizontal="right"/>
    </xf>
    <xf numFmtId="4" fontId="1" fillId="3" borderId="25" xfId="0" applyNumberFormat="1" applyFont="1" applyFill="1" applyBorder="1"/>
    <xf numFmtId="4" fontId="1" fillId="2" borderId="36" xfId="0" applyNumberFormat="1" applyFont="1" applyFill="1" applyBorder="1"/>
    <xf numFmtId="4" fontId="1" fillId="2" borderId="24" xfId="0" applyNumberFormat="1" applyFont="1" applyFill="1" applyBorder="1"/>
    <xf numFmtId="4" fontId="1" fillId="2" borderId="37" xfId="0" applyNumberFormat="1" applyFont="1" applyFill="1" applyBorder="1" applyAlignment="1">
      <alignment horizontal="right"/>
    </xf>
    <xf numFmtId="4" fontId="1" fillId="2" borderId="38" xfId="0" applyNumberFormat="1" applyFont="1" applyFill="1" applyBorder="1"/>
    <xf numFmtId="4" fontId="1" fillId="3" borderId="39" xfId="0" applyNumberFormat="1" applyFont="1" applyFill="1" applyBorder="1"/>
    <xf numFmtId="16" fontId="1" fillId="0" borderId="15" xfId="0" applyNumberFormat="1" applyFont="1" applyBorder="1"/>
    <xf numFmtId="0" fontId="6" fillId="0" borderId="0" xfId="0" applyFont="1"/>
    <xf numFmtId="0" fontId="6" fillId="6" borderId="0" xfId="0" applyFont="1" applyFill="1"/>
    <xf numFmtId="0" fontId="8" fillId="0" borderId="0" xfId="0" applyFont="1"/>
    <xf numFmtId="0" fontId="8" fillId="6" borderId="0" xfId="0" applyFont="1" applyFill="1"/>
    <xf numFmtId="3" fontId="0" fillId="0" borderId="0" xfId="0" applyNumberFormat="1"/>
    <xf numFmtId="3" fontId="0" fillId="6" borderId="0" xfId="0" applyNumberFormat="1" applyFill="1"/>
    <xf numFmtId="4" fontId="13" fillId="6" borderId="0" xfId="0" applyNumberFormat="1" applyFont="1" applyFill="1" applyAlignment="1">
      <alignment horizontal="right"/>
    </xf>
    <xf numFmtId="3" fontId="12" fillId="6" borderId="0" xfId="0" applyNumberFormat="1" applyFont="1" applyFill="1"/>
    <xf numFmtId="0" fontId="14" fillId="0" borderId="0" xfId="0" applyFont="1"/>
    <xf numFmtId="0" fontId="9" fillId="6" borderId="0" xfId="0" applyFont="1" applyFill="1"/>
    <xf numFmtId="49" fontId="8" fillId="6" borderId="0" xfId="0" applyNumberFormat="1" applyFont="1" applyFill="1"/>
    <xf numFmtId="3" fontId="1" fillId="0" borderId="0" xfId="0" applyNumberFormat="1" applyFont="1"/>
    <xf numFmtId="3" fontId="8" fillId="0" borderId="0" xfId="0" applyNumberFormat="1" applyFont="1"/>
    <xf numFmtId="0" fontId="5" fillId="6" borderId="0" xfId="0" applyFont="1" applyFill="1" applyAlignment="1">
      <alignment horizontal="center" vertical="top" wrapText="1"/>
    </xf>
    <xf numFmtId="3" fontId="14" fillId="0" borderId="0" xfId="0" applyNumberFormat="1" applyFont="1"/>
    <xf numFmtId="0" fontId="10" fillId="6" borderId="0" xfId="0" applyFont="1" applyFill="1" applyAlignment="1">
      <alignment horizontal="center" vertical="top" wrapText="1"/>
    </xf>
    <xf numFmtId="0" fontId="11" fillId="6" borderId="0" xfId="0" applyFont="1" applyFill="1" applyAlignment="1">
      <alignment horizontal="center" vertical="top" wrapText="1"/>
    </xf>
    <xf numFmtId="0" fontId="7" fillId="6" borderId="0" xfId="0" applyFont="1" applyFill="1"/>
    <xf numFmtId="3" fontId="9" fillId="6" borderId="0" xfId="0" applyNumberFormat="1" applyFont="1" applyFill="1"/>
    <xf numFmtId="3" fontId="6" fillId="6" borderId="0" xfId="0" applyNumberFormat="1" applyFont="1" applyFill="1"/>
    <xf numFmtId="3" fontId="7" fillId="6" borderId="0" xfId="0" applyNumberFormat="1" applyFont="1" applyFill="1"/>
    <xf numFmtId="3" fontId="8" fillId="6" borderId="0" xfId="0" applyNumberFormat="1" applyFont="1" applyFill="1"/>
    <xf numFmtId="0" fontId="1" fillId="6" borderId="0" xfId="0" applyFont="1" applyFill="1"/>
    <xf numFmtId="3" fontId="1" fillId="6" borderId="0" xfId="0" applyNumberFormat="1" applyFont="1" applyFill="1"/>
    <xf numFmtId="3" fontId="5" fillId="7" borderId="0" xfId="0" applyNumberFormat="1" applyFont="1" applyFill="1" applyAlignment="1">
      <alignment horizontal="right" vertical="top" wrapText="1"/>
    </xf>
    <xf numFmtId="165" fontId="5" fillId="7" borderId="0" xfId="0" applyNumberFormat="1" applyFont="1" applyFill="1" applyAlignment="1">
      <alignment horizontal="right" vertical="top" wrapText="1"/>
    </xf>
    <xf numFmtId="3" fontId="5" fillId="6" borderId="0" xfId="0" applyNumberFormat="1" applyFont="1" applyFill="1"/>
    <xf numFmtId="0" fontId="19" fillId="6" borderId="0" xfId="0" applyFont="1" applyFill="1" applyAlignment="1">
      <alignment vertical="top"/>
    </xf>
    <xf numFmtId="4" fontId="13" fillId="8" borderId="0" xfId="0" applyNumberFormat="1" applyFont="1" applyFill="1" applyAlignment="1">
      <alignment horizontal="center"/>
    </xf>
    <xf numFmtId="14" fontId="13" fillId="8" borderId="0" xfId="0" applyNumberFormat="1" applyFont="1" applyFill="1" applyAlignment="1">
      <alignment horizontal="right" vertical="top" wrapText="1"/>
    </xf>
    <xf numFmtId="4" fontId="21" fillId="6" borderId="0" xfId="0" applyNumberFormat="1" applyFont="1" applyFill="1" applyAlignment="1">
      <alignment horizontal="right"/>
    </xf>
    <xf numFmtId="3" fontId="20" fillId="6" borderId="0" xfId="0" applyNumberFormat="1" applyFont="1" applyFill="1"/>
    <xf numFmtId="0" fontId="5" fillId="6" borderId="0" xfId="0" applyFont="1" applyFill="1"/>
    <xf numFmtId="4" fontId="20" fillId="6" borderId="0" xfId="0" applyNumberFormat="1" applyFont="1" applyFill="1" applyAlignment="1">
      <alignment vertical="top"/>
    </xf>
    <xf numFmtId="3" fontId="25" fillId="0" borderId="0" xfId="0" applyNumberFormat="1" applyFont="1"/>
    <xf numFmtId="3" fontId="9" fillId="0" borderId="0" xfId="0" applyNumberFormat="1" applyFont="1"/>
    <xf numFmtId="0" fontId="9" fillId="0" borderId="0" xfId="0" applyFont="1"/>
    <xf numFmtId="3" fontId="22" fillId="7" borderId="0" xfId="0" applyNumberFormat="1" applyFont="1" applyFill="1" applyAlignment="1">
      <alignment horizontal="right" vertical="top" wrapText="1"/>
    </xf>
    <xf numFmtId="3" fontId="14" fillId="6" borderId="0" xfId="0" applyNumberFormat="1" applyFont="1" applyFill="1"/>
    <xf numFmtId="0" fontId="26" fillId="0" borderId="0" xfId="0" applyFont="1"/>
    <xf numFmtId="0" fontId="22" fillId="7" borderId="0" xfId="0" applyFont="1" applyFill="1" applyAlignment="1">
      <alignment horizontal="right" vertical="top" wrapText="1"/>
    </xf>
    <xf numFmtId="3" fontId="25" fillId="6" borderId="0" xfId="0" applyNumberFormat="1" applyFont="1" applyFill="1"/>
    <xf numFmtId="3" fontId="6" fillId="0" borderId="0" xfId="0" applyNumberFormat="1" applyFont="1"/>
    <xf numFmtId="4" fontId="12" fillId="6" borderId="0" xfId="0" applyNumberFormat="1" applyFont="1" applyFill="1"/>
    <xf numFmtId="4" fontId="0" fillId="6" borderId="0" xfId="0" applyNumberFormat="1" applyFill="1"/>
    <xf numFmtId="4" fontId="20" fillId="6" borderId="0" xfId="0" applyNumberFormat="1" applyFont="1" applyFill="1"/>
    <xf numFmtId="0" fontId="12" fillId="0" borderId="0" xfId="0" applyFont="1"/>
    <xf numFmtId="0" fontId="17" fillId="6" borderId="0" xfId="0" applyFont="1" applyFill="1"/>
    <xf numFmtId="0" fontId="16" fillId="6" borderId="0" xfId="0" applyFont="1" applyFill="1"/>
    <xf numFmtId="3" fontId="16" fillId="6" borderId="0" xfId="0" applyNumberFormat="1" applyFont="1" applyFill="1"/>
    <xf numFmtId="0" fontId="15" fillId="6" borderId="0" xfId="0" applyFont="1" applyFill="1"/>
    <xf numFmtId="0" fontId="12" fillId="6" borderId="0" xfId="0" applyFont="1" applyFill="1"/>
    <xf numFmtId="0" fontId="20" fillId="6" borderId="0" xfId="0" applyFont="1" applyFill="1"/>
    <xf numFmtId="0" fontId="18" fillId="6" borderId="0" xfId="0" applyFont="1" applyFill="1"/>
    <xf numFmtId="0" fontId="22" fillId="6" borderId="0" xfId="0" applyFont="1" applyFill="1"/>
    <xf numFmtId="3" fontId="22" fillId="6" borderId="0" xfId="0" applyNumberFormat="1" applyFont="1" applyFill="1"/>
    <xf numFmtId="3" fontId="18" fillId="6" borderId="0" xfId="0" applyNumberFormat="1" applyFont="1" applyFill="1"/>
    <xf numFmtId="0" fontId="17" fillId="0" borderId="0" xfId="0" applyFont="1"/>
    <xf numFmtId="0" fontId="15" fillId="0" borderId="0" xfId="0" applyFont="1"/>
    <xf numFmtId="0" fontId="18" fillId="0" borderId="0" xfId="0" applyFont="1"/>
    <xf numFmtId="0" fontId="23" fillId="6" borderId="0" xfId="0" applyFont="1" applyFill="1"/>
    <xf numFmtId="0" fontId="24" fillId="6" borderId="0" xfId="0" applyFont="1" applyFill="1"/>
    <xf numFmtId="4" fontId="24" fillId="6" borderId="0" xfId="0" applyNumberFormat="1" applyFont="1" applyFill="1"/>
    <xf numFmtId="0" fontId="20" fillId="6" borderId="0" xfId="0" applyFont="1" applyFill="1" applyAlignment="1">
      <alignment vertical="top"/>
    </xf>
    <xf numFmtId="3" fontId="22" fillId="6" borderId="0" xfId="0" applyNumberFormat="1" applyFont="1" applyFill="1" applyAlignment="1">
      <alignment horizontal="center"/>
    </xf>
    <xf numFmtId="3" fontId="18" fillId="6" borderId="0" xfId="0" applyNumberFormat="1" applyFont="1" applyFill="1" applyAlignment="1">
      <alignment horizontal="center"/>
    </xf>
    <xf numFmtId="3" fontId="18" fillId="0" borderId="0" xfId="0" applyNumberFormat="1" applyFont="1"/>
    <xf numFmtId="3" fontId="18" fillId="0" borderId="0" xfId="0" applyNumberFormat="1" applyFont="1" applyAlignment="1">
      <alignment horizontal="center"/>
    </xf>
    <xf numFmtId="4" fontId="9" fillId="6" borderId="0" xfId="0" applyNumberFormat="1" applyFont="1" applyFill="1"/>
    <xf numFmtId="167" fontId="0" fillId="0" borderId="0" xfId="0" applyNumberFormat="1"/>
    <xf numFmtId="167" fontId="1" fillId="0" borderId="0" xfId="0" applyNumberFormat="1" applyFont="1"/>
    <xf numFmtId="3" fontId="5" fillId="7" borderId="0" xfId="0" applyNumberFormat="1" applyFont="1" applyFill="1" applyAlignment="1">
      <alignment horizontal="center" vertical="top"/>
    </xf>
    <xf numFmtId="0" fontId="10" fillId="6" borderId="0" xfId="0" applyFont="1" applyFill="1" applyAlignment="1">
      <alignment horizontal="center" vertical="top" wrapText="1"/>
    </xf>
    <xf numFmtId="166" fontId="20" fillId="6" borderId="0" xfId="0" applyNumberFormat="1" applyFont="1" applyFill="1" applyAlignment="1">
      <alignment horizontal="center"/>
    </xf>
    <xf numFmtId="4" fontId="20" fillId="6" borderId="0" xfId="0" applyNumberFormat="1" applyFont="1" applyFill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165" fontId="22" fillId="7" borderId="0" xfId="0" applyNumberFormat="1" applyFont="1" applyFill="1" applyAlignment="1">
      <alignment horizontal="right" vertical="top" wrapText="1"/>
    </xf>
    <xf numFmtId="0" fontId="5" fillId="7" borderId="0" xfId="0" applyFont="1" applyFill="1" applyAlignment="1">
      <alignment horizontal="right" vertical="top" wrapText="1"/>
    </xf>
    <xf numFmtId="3" fontId="7" fillId="0" borderId="0" xfId="0" applyNumberFormat="1" applyFont="1"/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0</xdr:row>
      <xdr:rowOff>0</xdr:rowOff>
    </xdr:from>
    <xdr:to>
      <xdr:col>9</xdr:col>
      <xdr:colOff>57150</xdr:colOff>
      <xdr:row>1</xdr:row>
      <xdr:rowOff>66675</xdr:rowOff>
    </xdr:to>
    <xdr:pic>
      <xdr:nvPicPr>
        <xdr:cNvPr id="2056" name="Bilde 1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0"/>
          <a:ext cx="1333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0</xdr:row>
      <xdr:rowOff>0</xdr:rowOff>
    </xdr:from>
    <xdr:to>
      <xdr:col>9</xdr:col>
      <xdr:colOff>57150</xdr:colOff>
      <xdr:row>1</xdr:row>
      <xdr:rowOff>66675</xdr:rowOff>
    </xdr:to>
    <xdr:pic>
      <xdr:nvPicPr>
        <xdr:cNvPr id="3080" name="Bilde 1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0"/>
          <a:ext cx="1333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742950</xdr:colOff>
      <xdr:row>0</xdr:row>
      <xdr:rowOff>0</xdr:rowOff>
    </xdr:from>
    <xdr:to>
      <xdr:col>11</xdr:col>
      <xdr:colOff>552450</xdr:colOff>
      <xdr:row>1</xdr:row>
      <xdr:rowOff>66675</xdr:rowOff>
    </xdr:to>
    <xdr:pic>
      <xdr:nvPicPr>
        <xdr:cNvPr id="5128" name="Bilde 1">
          <a:extLst>
            <a:ext uri="{FF2B5EF4-FFF2-40B4-BE49-F238E27FC236}">
              <a16:creationId xmlns:a16="http://schemas.microsoft.com/office/drawing/2014/main" id="{00000000-0008-0000-0500-00000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0"/>
          <a:ext cx="1333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742950</xdr:colOff>
      <xdr:row>0</xdr:row>
      <xdr:rowOff>0</xdr:rowOff>
    </xdr:from>
    <xdr:to>
      <xdr:col>11</xdr:col>
      <xdr:colOff>552450</xdr:colOff>
      <xdr:row>1</xdr:row>
      <xdr:rowOff>66675</xdr:rowOff>
    </xdr:to>
    <xdr:pic>
      <xdr:nvPicPr>
        <xdr:cNvPr id="6152" name="Bilde 1">
          <a:extLst>
            <a:ext uri="{FF2B5EF4-FFF2-40B4-BE49-F238E27FC236}">
              <a16:creationId xmlns:a16="http://schemas.microsoft.com/office/drawing/2014/main" id="{00000000-0008-0000-0600-00000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0"/>
          <a:ext cx="1333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0</xdr:row>
      <xdr:rowOff>0</xdr:rowOff>
    </xdr:from>
    <xdr:to>
      <xdr:col>9</xdr:col>
      <xdr:colOff>57150</xdr:colOff>
      <xdr:row>1</xdr:row>
      <xdr:rowOff>66675</xdr:rowOff>
    </xdr:to>
    <xdr:pic>
      <xdr:nvPicPr>
        <xdr:cNvPr id="12296" name="Bilde 1">
          <a:extLst>
            <a:ext uri="{FF2B5EF4-FFF2-40B4-BE49-F238E27FC236}">
              <a16:creationId xmlns:a16="http://schemas.microsoft.com/office/drawing/2014/main" id="{00000000-0008-0000-0700-00000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0"/>
          <a:ext cx="1333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0</xdr:row>
      <xdr:rowOff>0</xdr:rowOff>
    </xdr:from>
    <xdr:to>
      <xdr:col>9</xdr:col>
      <xdr:colOff>57150</xdr:colOff>
      <xdr:row>1</xdr:row>
      <xdr:rowOff>66675</xdr:rowOff>
    </xdr:to>
    <xdr:pic>
      <xdr:nvPicPr>
        <xdr:cNvPr id="13320" name="Bilde 1">
          <a:extLst>
            <a:ext uri="{FF2B5EF4-FFF2-40B4-BE49-F238E27FC236}">
              <a16:creationId xmlns:a16="http://schemas.microsoft.com/office/drawing/2014/main" id="{00000000-0008-0000-0800-00000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0"/>
          <a:ext cx="1333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0</xdr:row>
      <xdr:rowOff>0</xdr:rowOff>
    </xdr:from>
    <xdr:to>
      <xdr:col>9</xdr:col>
      <xdr:colOff>57150</xdr:colOff>
      <xdr:row>1</xdr:row>
      <xdr:rowOff>66675</xdr:rowOff>
    </xdr:to>
    <xdr:pic>
      <xdr:nvPicPr>
        <xdr:cNvPr id="14344" name="Bilde 1">
          <a:extLst>
            <a:ext uri="{FF2B5EF4-FFF2-40B4-BE49-F238E27FC236}">
              <a16:creationId xmlns:a16="http://schemas.microsoft.com/office/drawing/2014/main" id="{00000000-0008-0000-0900-00000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0"/>
          <a:ext cx="1333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0"/>
  <sheetViews>
    <sheetView zoomScale="120" zoomScaleNormal="120" workbookViewId="0">
      <selection activeCell="N187" sqref="N187"/>
    </sheetView>
  </sheetViews>
  <sheetFormatPr baseColWidth="10" defaultColWidth="11.5" defaultRowHeight="16" outlineLevelRow="2" x14ac:dyDescent="0.2"/>
  <cols>
    <col min="1" max="1" width="10.83203125" style="131" customWidth="1"/>
    <col min="2" max="2" width="30.1640625" style="131" customWidth="1"/>
    <col min="3" max="3" width="13.6640625" style="131" bestFit="1" customWidth="1"/>
    <col min="4" max="4" width="11.33203125" style="129" customWidth="1"/>
    <col min="5" max="5" width="12.6640625" style="131" customWidth="1"/>
    <col min="6" max="6" width="11.33203125" style="129" customWidth="1"/>
    <col min="7" max="7" width="10.83203125" style="131" bestFit="1" customWidth="1"/>
    <col min="8" max="8" width="11.33203125" style="129" customWidth="1"/>
    <col min="9" max="9" width="11.33203125" style="131" bestFit="1" customWidth="1"/>
    <col min="10" max="10" width="11.33203125" style="129" customWidth="1"/>
    <col min="11" max="11" width="13.6640625" style="131" bestFit="1" customWidth="1"/>
    <col min="12" max="12" width="11.33203125" style="129" customWidth="1"/>
    <col min="15" max="15" width="12.33203125" bestFit="1" customWidth="1"/>
  </cols>
  <sheetData>
    <row r="1" spans="1:14" ht="45" x14ac:dyDescent="0.2">
      <c r="A1" s="201" t="s">
        <v>291</v>
      </c>
      <c r="B1" s="201"/>
      <c r="C1" s="201"/>
      <c r="D1" s="201"/>
      <c r="E1" s="201"/>
      <c r="F1" s="201"/>
      <c r="G1" s="201"/>
      <c r="H1" s="201"/>
      <c r="I1" s="201"/>
      <c r="J1" s="130"/>
      <c r="K1" s="132"/>
      <c r="L1" s="130"/>
      <c r="M1" s="48"/>
    </row>
    <row r="2" spans="1:14" ht="45" x14ac:dyDescent="0.2">
      <c r="A2" s="142"/>
      <c r="B2" s="142"/>
      <c r="C2" s="144"/>
      <c r="D2" s="144"/>
      <c r="E2" s="144"/>
      <c r="F2" s="144"/>
      <c r="G2" s="144"/>
      <c r="H2" s="144"/>
      <c r="I2" s="144"/>
      <c r="J2" s="130"/>
      <c r="K2" s="132"/>
      <c r="L2" s="130"/>
      <c r="M2" s="48"/>
    </row>
    <row r="3" spans="1:14" x14ac:dyDescent="0.2">
      <c r="A3" s="132"/>
      <c r="B3" s="132"/>
      <c r="C3" s="200" t="s">
        <v>195</v>
      </c>
      <c r="D3" s="200"/>
      <c r="E3" s="200" t="s">
        <v>196</v>
      </c>
      <c r="F3" s="200"/>
      <c r="G3" s="200" t="s">
        <v>197</v>
      </c>
      <c r="H3" s="200"/>
      <c r="I3" s="200" t="s">
        <v>198</v>
      </c>
      <c r="J3" s="200"/>
      <c r="K3" s="200" t="s">
        <v>199</v>
      </c>
      <c r="L3" s="200"/>
      <c r="M3" s="48"/>
    </row>
    <row r="4" spans="1:14" ht="17" x14ac:dyDescent="0.2">
      <c r="A4" s="132"/>
      <c r="B4" s="132"/>
      <c r="C4" s="153" t="s">
        <v>200</v>
      </c>
      <c r="D4" s="166" t="s">
        <v>201</v>
      </c>
      <c r="E4" s="153" t="s">
        <v>200</v>
      </c>
      <c r="F4" s="166" t="s">
        <v>201</v>
      </c>
      <c r="G4" s="153" t="s">
        <v>200</v>
      </c>
      <c r="H4" s="166" t="s">
        <v>201</v>
      </c>
      <c r="I4" s="153" t="s">
        <v>200</v>
      </c>
      <c r="J4" s="166" t="s">
        <v>201</v>
      </c>
      <c r="K4" s="153" t="s">
        <v>200</v>
      </c>
      <c r="L4" s="166" t="s">
        <v>201</v>
      </c>
      <c r="M4" s="48"/>
    </row>
    <row r="5" spans="1:14" x14ac:dyDescent="0.2">
      <c r="A5" s="132"/>
      <c r="B5" s="132"/>
      <c r="C5" s="154">
        <f>+I5</f>
        <v>45291</v>
      </c>
      <c r="D5" s="169">
        <v>2023</v>
      </c>
      <c r="E5" s="154">
        <f>+I5</f>
        <v>45291</v>
      </c>
      <c r="F5" s="169">
        <f>+D5</f>
        <v>2023</v>
      </c>
      <c r="G5" s="154">
        <f>+I5</f>
        <v>45291</v>
      </c>
      <c r="H5" s="169">
        <f>+F5</f>
        <v>2023</v>
      </c>
      <c r="I5" s="154">
        <v>45291</v>
      </c>
      <c r="J5" s="169">
        <f>+H5</f>
        <v>2023</v>
      </c>
      <c r="K5" s="154">
        <f>+I5</f>
        <v>45291</v>
      </c>
      <c r="L5" s="169">
        <f>+J5</f>
        <v>2023</v>
      </c>
      <c r="M5" s="48"/>
    </row>
    <row r="6" spans="1:14" s="2" customFormat="1" x14ac:dyDescent="0.2">
      <c r="A6" s="138"/>
      <c r="B6" s="138"/>
      <c r="C6" s="138"/>
      <c r="D6" s="130"/>
      <c r="E6" s="138"/>
      <c r="F6" s="146"/>
      <c r="G6" s="138"/>
      <c r="H6" s="146"/>
      <c r="I6" s="138"/>
      <c r="J6" s="146"/>
      <c r="K6" s="138"/>
      <c r="L6" s="146"/>
      <c r="M6" s="151"/>
    </row>
    <row r="7" spans="1:14" s="2" customFormat="1" x14ac:dyDescent="0.2">
      <c r="A7" s="138"/>
      <c r="B7" s="138"/>
      <c r="C7" s="138"/>
      <c r="D7" s="130"/>
      <c r="E7" s="138"/>
      <c r="F7" s="146"/>
      <c r="G7" s="138"/>
      <c r="H7" s="146"/>
      <c r="I7" s="138"/>
      <c r="J7" s="146"/>
      <c r="K7" s="138"/>
      <c r="L7" s="146"/>
      <c r="M7" s="151"/>
    </row>
    <row r="8" spans="1:14" s="2" customFormat="1" x14ac:dyDescent="0.2">
      <c r="B8" s="138" t="s">
        <v>206</v>
      </c>
      <c r="C8" s="147"/>
      <c r="D8" s="148"/>
      <c r="E8" s="147"/>
      <c r="F8" s="149"/>
      <c r="G8" s="147"/>
      <c r="H8" s="149"/>
      <c r="I8" s="147"/>
      <c r="J8" s="149"/>
      <c r="K8" s="147"/>
      <c r="L8" s="149"/>
      <c r="M8" s="152"/>
      <c r="N8" s="140"/>
    </row>
    <row r="9" spans="1:14" outlineLevel="1" x14ac:dyDescent="0.2">
      <c r="A9" s="131">
        <v>3000</v>
      </c>
      <c r="B9" s="131" t="s">
        <v>231</v>
      </c>
      <c r="C9" s="163"/>
      <c r="D9" s="143"/>
      <c r="E9" s="163"/>
      <c r="F9" s="143"/>
      <c r="G9" s="163"/>
      <c r="H9" s="143"/>
      <c r="I9" s="163"/>
      <c r="J9" s="143"/>
      <c r="K9" s="147">
        <f t="shared" ref="K9:L11" si="0">C9+E9+G9+I9</f>
        <v>0</v>
      </c>
      <c r="L9" s="150">
        <f t="shared" si="0"/>
        <v>0</v>
      </c>
      <c r="M9" s="134"/>
      <c r="N9" s="133"/>
    </row>
    <row r="10" spans="1:14" outlineLevel="1" x14ac:dyDescent="0.2">
      <c r="A10" s="131">
        <v>3005</v>
      </c>
      <c r="B10" s="131" t="s">
        <v>266</v>
      </c>
      <c r="C10" s="163">
        <f>--20000</f>
        <v>20000</v>
      </c>
      <c r="D10" s="143"/>
      <c r="E10" s="163"/>
      <c r="F10" s="143"/>
      <c r="G10" s="163"/>
      <c r="H10" s="143"/>
      <c r="I10" s="163"/>
      <c r="J10" s="143"/>
      <c r="K10" s="147">
        <f t="shared" si="0"/>
        <v>20000</v>
      </c>
      <c r="L10" s="150">
        <f t="shared" si="0"/>
        <v>0</v>
      </c>
      <c r="M10" s="134"/>
      <c r="N10" s="133"/>
    </row>
    <row r="11" spans="1:14" outlineLevel="1" x14ac:dyDescent="0.2">
      <c r="A11" s="131">
        <v>3006</v>
      </c>
      <c r="B11" s="131" t="s">
        <v>279</v>
      </c>
      <c r="C11" s="163"/>
      <c r="D11" s="143"/>
      <c r="E11" s="163"/>
      <c r="F11" s="143"/>
      <c r="G11" s="163"/>
      <c r="H11" s="143"/>
      <c r="I11" s="163"/>
      <c r="J11" s="143"/>
      <c r="K11" s="147">
        <f t="shared" si="0"/>
        <v>0</v>
      </c>
      <c r="L11" s="150">
        <f t="shared" si="0"/>
        <v>0</v>
      </c>
      <c r="M11" s="134"/>
      <c r="N11" s="133"/>
    </row>
    <row r="12" spans="1:14" outlineLevel="1" x14ac:dyDescent="0.2">
      <c r="A12" s="131">
        <v>3010</v>
      </c>
      <c r="B12" s="131" t="s">
        <v>232</v>
      </c>
      <c r="C12" s="163"/>
      <c r="D12" s="143"/>
      <c r="E12" s="163"/>
      <c r="F12" s="143"/>
      <c r="G12" s="163"/>
      <c r="H12" s="143"/>
      <c r="I12" s="163"/>
      <c r="J12" s="143"/>
      <c r="K12" s="147">
        <f t="shared" ref="K12:K65" si="1">C12+E12+G12+I12</f>
        <v>0</v>
      </c>
      <c r="L12" s="150">
        <f t="shared" ref="L12:L65" si="2">D12+F12+H12+J12</f>
        <v>0</v>
      </c>
      <c r="M12" s="134"/>
      <c r="N12" s="133"/>
    </row>
    <row r="13" spans="1:14" outlineLevel="1" x14ac:dyDescent="0.2">
      <c r="A13" s="131">
        <v>3020</v>
      </c>
      <c r="B13" s="131" t="s">
        <v>274</v>
      </c>
      <c r="C13" s="163">
        <f>--45500</f>
        <v>45500</v>
      </c>
      <c r="D13" s="143">
        <v>150000</v>
      </c>
      <c r="E13" s="163">
        <f>--104500</f>
        <v>104500</v>
      </c>
      <c r="F13" s="143">
        <v>290000</v>
      </c>
      <c r="G13" s="163"/>
      <c r="H13" s="143"/>
      <c r="I13" s="163"/>
      <c r="J13" s="143"/>
      <c r="K13" s="147">
        <f t="shared" si="1"/>
        <v>150000</v>
      </c>
      <c r="L13" s="150">
        <f t="shared" si="2"/>
        <v>440000</v>
      </c>
      <c r="M13" s="134"/>
      <c r="N13" s="133"/>
    </row>
    <row r="14" spans="1:14" outlineLevel="1" x14ac:dyDescent="0.2">
      <c r="A14" s="131">
        <v>3051</v>
      </c>
      <c r="B14" s="131" t="s">
        <v>268</v>
      </c>
      <c r="C14" s="163">
        <f>--1190790.8995</f>
        <v>1190790.8995000001</v>
      </c>
      <c r="D14" s="143">
        <v>800000</v>
      </c>
      <c r="E14" s="163"/>
      <c r="F14" s="143"/>
      <c r="G14" s="163"/>
      <c r="H14" s="143"/>
      <c r="I14" s="163"/>
      <c r="J14" s="143"/>
      <c r="K14" s="147">
        <f t="shared" si="1"/>
        <v>1190790.8995000001</v>
      </c>
      <c r="L14" s="150">
        <f t="shared" si="2"/>
        <v>800000</v>
      </c>
      <c r="M14" s="134"/>
      <c r="N14" s="133"/>
    </row>
    <row r="15" spans="1:14" outlineLevel="1" x14ac:dyDescent="0.2">
      <c r="A15" s="131">
        <v>3052</v>
      </c>
      <c r="B15" s="131" t="s">
        <v>267</v>
      </c>
      <c r="C15" s="163"/>
      <c r="D15" s="143"/>
      <c r="E15" s="163"/>
      <c r="F15" s="143"/>
      <c r="G15" s="163"/>
      <c r="H15" s="143"/>
      <c r="I15" s="163"/>
      <c r="J15" s="143"/>
      <c r="K15" s="147">
        <f t="shared" si="1"/>
        <v>0</v>
      </c>
      <c r="L15" s="150">
        <f t="shared" si="2"/>
        <v>0</v>
      </c>
      <c r="M15" s="134"/>
      <c r="N15" s="133"/>
    </row>
    <row r="16" spans="1:14" outlineLevel="1" x14ac:dyDescent="0.2">
      <c r="A16" s="131">
        <v>3090</v>
      </c>
      <c r="B16" s="131" t="s">
        <v>284</v>
      </c>
      <c r="C16" s="163"/>
      <c r="D16" s="143"/>
      <c r="E16" s="163"/>
      <c r="F16" s="143"/>
      <c r="G16" s="163"/>
      <c r="H16" s="143"/>
      <c r="I16" s="163"/>
      <c r="J16" s="143"/>
      <c r="K16" s="147">
        <f t="shared" si="1"/>
        <v>0</v>
      </c>
      <c r="L16" s="150">
        <f t="shared" si="2"/>
        <v>0</v>
      </c>
      <c r="M16" s="134"/>
      <c r="N16" s="133"/>
    </row>
    <row r="17" spans="1:14" outlineLevel="1" x14ac:dyDescent="0.2">
      <c r="A17" s="131">
        <v>3101</v>
      </c>
      <c r="B17" s="131" t="s">
        <v>269</v>
      </c>
      <c r="C17" s="163"/>
      <c r="D17" s="143"/>
      <c r="E17" s="163"/>
      <c r="F17" s="143"/>
      <c r="G17" s="163"/>
      <c r="H17" s="143"/>
      <c r="I17" s="163"/>
      <c r="J17" s="143"/>
      <c r="K17" s="147">
        <f t="shared" si="1"/>
        <v>0</v>
      </c>
      <c r="L17" s="150">
        <f t="shared" si="2"/>
        <v>0</v>
      </c>
      <c r="M17" s="134"/>
      <c r="N17" s="133"/>
    </row>
    <row r="18" spans="1:14" outlineLevel="1" x14ac:dyDescent="0.2">
      <c r="A18" s="131">
        <v>3110</v>
      </c>
      <c r="B18" s="131" t="s">
        <v>55</v>
      </c>
      <c r="C18" s="163"/>
      <c r="D18" s="143"/>
      <c r="E18" s="163"/>
      <c r="F18" s="143"/>
      <c r="G18" s="163"/>
      <c r="H18" s="143"/>
      <c r="I18" s="163"/>
      <c r="J18" s="143"/>
      <c r="K18" s="147">
        <f t="shared" si="1"/>
        <v>0</v>
      </c>
      <c r="L18" s="150">
        <f t="shared" si="2"/>
        <v>0</v>
      </c>
      <c r="M18" s="134"/>
      <c r="N18" s="133"/>
    </row>
    <row r="19" spans="1:14" outlineLevel="1" x14ac:dyDescent="0.2">
      <c r="A19" s="131">
        <v>3120</v>
      </c>
      <c r="B19" s="131" t="s">
        <v>56</v>
      </c>
      <c r="C19" s="163"/>
      <c r="D19" s="143"/>
      <c r="E19" s="163"/>
      <c r="F19" s="143"/>
      <c r="G19" s="163"/>
      <c r="H19" s="143"/>
      <c r="I19" s="163"/>
      <c r="J19" s="143"/>
      <c r="K19" s="147">
        <f t="shared" si="1"/>
        <v>0</v>
      </c>
      <c r="L19" s="150">
        <f t="shared" si="2"/>
        <v>0</v>
      </c>
      <c r="M19" s="134"/>
      <c r="N19" s="133"/>
    </row>
    <row r="20" spans="1:14" outlineLevel="1" x14ac:dyDescent="0.2">
      <c r="A20" s="131">
        <v>3121</v>
      </c>
      <c r="B20" s="131" t="s">
        <v>57</v>
      </c>
      <c r="C20" s="163"/>
      <c r="D20" s="143"/>
      <c r="E20" s="163">
        <f>--96000</f>
        <v>96000</v>
      </c>
      <c r="F20" s="143"/>
      <c r="G20" s="163"/>
      <c r="H20" s="143"/>
      <c r="I20" s="163"/>
      <c r="J20" s="143"/>
      <c r="K20" s="147">
        <f t="shared" si="1"/>
        <v>96000</v>
      </c>
      <c r="L20" s="150">
        <f t="shared" si="2"/>
        <v>0</v>
      </c>
      <c r="M20" s="134"/>
      <c r="N20" s="133"/>
    </row>
    <row r="21" spans="1:14" outlineLevel="1" x14ac:dyDescent="0.2">
      <c r="A21" s="131">
        <v>3122</v>
      </c>
      <c r="B21" s="131" t="s">
        <v>58</v>
      </c>
      <c r="C21" s="163"/>
      <c r="D21" s="143"/>
      <c r="E21" s="163"/>
      <c r="F21" s="143"/>
      <c r="G21" s="163"/>
      <c r="H21" s="143"/>
      <c r="I21" s="163"/>
      <c r="J21" s="143"/>
      <c r="K21" s="147">
        <f t="shared" si="1"/>
        <v>0</v>
      </c>
      <c r="L21" s="150">
        <f t="shared" si="2"/>
        <v>0</v>
      </c>
      <c r="M21" s="134"/>
      <c r="N21" s="133"/>
    </row>
    <row r="22" spans="1:14" outlineLevel="1" x14ac:dyDescent="0.2">
      <c r="A22" s="131">
        <v>3200</v>
      </c>
      <c r="B22" s="131" t="s">
        <v>280</v>
      </c>
      <c r="C22" s="163"/>
      <c r="D22" s="143"/>
      <c r="E22" s="163">
        <f>--12890</f>
        <v>12890</v>
      </c>
      <c r="F22" s="143"/>
      <c r="G22" s="163"/>
      <c r="H22" s="143"/>
      <c r="I22" s="163"/>
      <c r="J22" s="143"/>
      <c r="K22" s="147">
        <f t="shared" si="1"/>
        <v>12890</v>
      </c>
      <c r="L22" s="150">
        <f t="shared" si="2"/>
        <v>0</v>
      </c>
      <c r="M22" s="134"/>
      <c r="N22" s="133"/>
    </row>
    <row r="23" spans="1:14" outlineLevel="1" x14ac:dyDescent="0.2">
      <c r="A23" s="131">
        <v>3201</v>
      </c>
      <c r="B23" s="131" t="s">
        <v>59</v>
      </c>
      <c r="C23" s="163">
        <f>--127855.14</f>
        <v>127855.14</v>
      </c>
      <c r="D23" s="143">
        <v>80000</v>
      </c>
      <c r="E23" s="163"/>
      <c r="F23" s="143"/>
      <c r="G23" s="163"/>
      <c r="H23" s="143"/>
      <c r="I23" s="163"/>
      <c r="J23" s="143"/>
      <c r="K23" s="147">
        <f t="shared" si="1"/>
        <v>127855.14</v>
      </c>
      <c r="L23" s="150">
        <f t="shared" si="2"/>
        <v>80000</v>
      </c>
      <c r="M23" s="134"/>
      <c r="N23" s="133"/>
    </row>
    <row r="24" spans="1:14" outlineLevel="1" x14ac:dyDescent="0.2">
      <c r="A24" s="131">
        <v>3210</v>
      </c>
      <c r="B24" s="131" t="s">
        <v>60</v>
      </c>
      <c r="C24" s="163"/>
      <c r="D24" s="143"/>
      <c r="E24" s="163"/>
      <c r="F24" s="143"/>
      <c r="G24" s="163"/>
      <c r="H24" s="143"/>
      <c r="I24" s="163">
        <f>--129737</f>
        <v>129737</v>
      </c>
      <c r="J24" s="143">
        <v>140000</v>
      </c>
      <c r="K24" s="147">
        <f t="shared" si="1"/>
        <v>129737</v>
      </c>
      <c r="L24" s="150">
        <f t="shared" si="2"/>
        <v>140000</v>
      </c>
      <c r="M24" s="134"/>
      <c r="N24" s="133"/>
    </row>
    <row r="25" spans="1:14" outlineLevel="1" x14ac:dyDescent="0.2">
      <c r="A25" s="131">
        <v>3230</v>
      </c>
      <c r="B25" s="131" t="s">
        <v>61</v>
      </c>
      <c r="C25" s="163"/>
      <c r="D25" s="143"/>
      <c r="E25" s="163"/>
      <c r="F25" s="143"/>
      <c r="G25" s="163"/>
      <c r="H25" s="143"/>
      <c r="I25" s="163"/>
      <c r="J25" s="143"/>
      <c r="K25" s="147">
        <f t="shared" si="1"/>
        <v>0</v>
      </c>
      <c r="L25" s="150">
        <f t="shared" si="2"/>
        <v>0</v>
      </c>
      <c r="M25" s="134"/>
      <c r="N25" s="133"/>
    </row>
    <row r="26" spans="1:14" outlineLevel="1" x14ac:dyDescent="0.2">
      <c r="A26" s="131">
        <v>3390</v>
      </c>
      <c r="B26" s="131" t="s">
        <v>233</v>
      </c>
      <c r="C26" s="163"/>
      <c r="D26" s="143"/>
      <c r="E26" s="163"/>
      <c r="F26" s="143"/>
      <c r="G26" s="163"/>
      <c r="H26" s="143"/>
      <c r="I26" s="163"/>
      <c r="J26" s="143"/>
      <c r="K26" s="147">
        <f t="shared" si="1"/>
        <v>0</v>
      </c>
      <c r="L26" s="150">
        <f t="shared" si="2"/>
        <v>0</v>
      </c>
      <c r="M26" s="134"/>
      <c r="N26" s="133"/>
    </row>
    <row r="27" spans="1:14" outlineLevel="1" x14ac:dyDescent="0.2">
      <c r="A27" s="131">
        <v>3400</v>
      </c>
      <c r="B27" s="131" t="s">
        <v>62</v>
      </c>
      <c r="C27" s="163">
        <f>--123400</f>
        <v>123400</v>
      </c>
      <c r="D27" s="143">
        <v>120000</v>
      </c>
      <c r="E27" s="163">
        <f>--70000</f>
        <v>70000</v>
      </c>
      <c r="F27" s="143"/>
      <c r="G27" s="163"/>
      <c r="H27" s="143"/>
      <c r="I27" s="163">
        <f>--56442</f>
        <v>56442</v>
      </c>
      <c r="J27" s="143"/>
      <c r="K27" s="147">
        <f t="shared" si="1"/>
        <v>249842</v>
      </c>
      <c r="L27" s="150">
        <f t="shared" si="2"/>
        <v>120000</v>
      </c>
      <c r="M27" s="134"/>
      <c r="N27" s="133"/>
    </row>
    <row r="28" spans="1:14" outlineLevel="1" x14ac:dyDescent="0.2">
      <c r="A28" s="131">
        <v>3401</v>
      </c>
      <c r="B28" s="131" t="s">
        <v>63</v>
      </c>
      <c r="C28" s="163"/>
      <c r="D28" s="143"/>
      <c r="E28" s="163"/>
      <c r="F28" s="143">
        <v>8000</v>
      </c>
      <c r="G28" s="163"/>
      <c r="H28" s="143"/>
      <c r="I28" s="163">
        <f>--21294</f>
        <v>21294</v>
      </c>
      <c r="J28" s="143">
        <v>65000</v>
      </c>
      <c r="K28" s="147">
        <f t="shared" si="1"/>
        <v>21294</v>
      </c>
      <c r="L28" s="150">
        <f t="shared" si="2"/>
        <v>73000</v>
      </c>
      <c r="M28" s="134"/>
      <c r="N28" s="133"/>
    </row>
    <row r="29" spans="1:14" outlineLevel="1" x14ac:dyDescent="0.2">
      <c r="A29" s="131">
        <v>3403</v>
      </c>
      <c r="B29" s="131" t="s">
        <v>60</v>
      </c>
      <c r="C29" s="163"/>
      <c r="D29" s="171"/>
      <c r="E29" s="163"/>
      <c r="F29" s="143"/>
      <c r="G29" s="163"/>
      <c r="H29" s="143"/>
      <c r="I29" s="163"/>
      <c r="J29" s="143"/>
      <c r="K29" s="147">
        <f t="shared" si="1"/>
        <v>0</v>
      </c>
      <c r="L29" s="150">
        <f t="shared" si="2"/>
        <v>0</v>
      </c>
      <c r="M29" s="134"/>
      <c r="N29" s="133"/>
    </row>
    <row r="30" spans="1:14" outlineLevel="1" x14ac:dyDescent="0.2">
      <c r="A30" s="131">
        <v>3405</v>
      </c>
      <c r="B30" s="131" t="s">
        <v>234</v>
      </c>
      <c r="C30" s="163"/>
      <c r="D30" s="143"/>
      <c r="E30" s="163"/>
      <c r="F30" s="143"/>
      <c r="G30" s="163"/>
      <c r="H30" s="143"/>
      <c r="I30" s="163"/>
      <c r="J30" s="143"/>
      <c r="K30" s="147">
        <f t="shared" si="1"/>
        <v>0</v>
      </c>
      <c r="L30" s="150">
        <f t="shared" si="2"/>
        <v>0</v>
      </c>
      <c r="M30" s="134"/>
      <c r="N30" s="133"/>
    </row>
    <row r="31" spans="1:14" outlineLevel="1" x14ac:dyDescent="0.2">
      <c r="A31" s="131">
        <v>3406</v>
      </c>
      <c r="B31" s="131" t="s">
        <v>152</v>
      </c>
      <c r="C31" s="163"/>
      <c r="D31" s="143"/>
      <c r="E31" s="163"/>
      <c r="F31" s="143"/>
      <c r="G31" s="163"/>
      <c r="H31" s="143"/>
      <c r="I31" s="163"/>
      <c r="J31" s="143"/>
      <c r="K31" s="147">
        <f t="shared" si="1"/>
        <v>0</v>
      </c>
      <c r="L31" s="150">
        <f t="shared" si="2"/>
        <v>0</v>
      </c>
      <c r="M31" s="134"/>
      <c r="N31" s="133"/>
    </row>
    <row r="32" spans="1:14" outlineLevel="1" x14ac:dyDescent="0.2">
      <c r="A32" s="131">
        <v>3440</v>
      </c>
      <c r="B32" s="131" t="s">
        <v>64</v>
      </c>
      <c r="C32" s="163"/>
      <c r="D32" s="143"/>
      <c r="E32" s="163"/>
      <c r="F32" s="143"/>
      <c r="G32" s="163"/>
      <c r="H32" s="143"/>
      <c r="I32" s="163"/>
      <c r="J32" s="143"/>
      <c r="K32" s="147">
        <f t="shared" si="1"/>
        <v>0</v>
      </c>
      <c r="L32" s="150">
        <f t="shared" si="2"/>
        <v>0</v>
      </c>
      <c r="M32" s="134"/>
      <c r="N32" s="133"/>
    </row>
    <row r="33" spans="1:14" outlineLevel="1" x14ac:dyDescent="0.2">
      <c r="A33" s="131">
        <v>3701</v>
      </c>
      <c r="B33" s="131" t="s">
        <v>235</v>
      </c>
      <c r="C33" s="163"/>
      <c r="D33" s="143"/>
      <c r="E33" s="163"/>
      <c r="F33" s="143"/>
      <c r="G33" s="163"/>
      <c r="H33" s="143"/>
      <c r="I33" s="163"/>
      <c r="J33" s="143"/>
      <c r="K33" s="147">
        <f t="shared" si="1"/>
        <v>0</v>
      </c>
      <c r="L33" s="150">
        <f t="shared" si="2"/>
        <v>0</v>
      </c>
      <c r="M33" s="134"/>
      <c r="N33" s="133"/>
    </row>
    <row r="34" spans="1:14" outlineLevel="1" x14ac:dyDescent="0.2">
      <c r="A34" s="131">
        <v>3775</v>
      </c>
      <c r="B34" s="131" t="s">
        <v>244</v>
      </c>
      <c r="C34" s="163"/>
      <c r="D34" s="143">
        <v>5000</v>
      </c>
      <c r="E34" s="163"/>
      <c r="F34" s="143"/>
      <c r="G34" s="163"/>
      <c r="H34" s="143"/>
      <c r="I34" s="163"/>
      <c r="J34" s="143"/>
      <c r="K34" s="147">
        <f t="shared" si="1"/>
        <v>0</v>
      </c>
      <c r="L34" s="150">
        <f t="shared" si="2"/>
        <v>5000</v>
      </c>
      <c r="M34" s="134"/>
      <c r="N34" s="133"/>
    </row>
    <row r="35" spans="1:14" outlineLevel="1" x14ac:dyDescent="0.2">
      <c r="A35" s="131">
        <v>3785</v>
      </c>
      <c r="B35" s="131" t="s">
        <v>65</v>
      </c>
      <c r="C35" s="163"/>
      <c r="D35" s="143"/>
      <c r="E35" s="163"/>
      <c r="F35" s="143"/>
      <c r="G35" s="163"/>
      <c r="H35" s="143"/>
      <c r="I35" s="163"/>
      <c r="J35" s="143"/>
      <c r="K35" s="147">
        <f t="shared" si="1"/>
        <v>0</v>
      </c>
      <c r="L35" s="150">
        <f t="shared" si="2"/>
        <v>0</v>
      </c>
      <c r="M35" s="134"/>
      <c r="N35" s="133"/>
    </row>
    <row r="36" spans="1:14" outlineLevel="1" x14ac:dyDescent="0.2">
      <c r="A36" s="131">
        <v>3902</v>
      </c>
      <c r="B36" s="131" t="s">
        <v>67</v>
      </c>
      <c r="C36" s="163"/>
      <c r="D36" s="143"/>
      <c r="E36" s="163"/>
      <c r="F36" s="143"/>
      <c r="G36" s="163"/>
      <c r="H36" s="143"/>
      <c r="I36" s="163"/>
      <c r="J36" s="143"/>
      <c r="K36" s="147">
        <f t="shared" si="1"/>
        <v>0</v>
      </c>
      <c r="L36" s="150">
        <f t="shared" si="2"/>
        <v>0</v>
      </c>
      <c r="M36" s="134"/>
      <c r="N36" s="133"/>
    </row>
    <row r="37" spans="1:14" outlineLevel="1" x14ac:dyDescent="0.2">
      <c r="A37" s="131">
        <v>3903</v>
      </c>
      <c r="B37" s="131" t="s">
        <v>193</v>
      </c>
      <c r="C37" s="163"/>
      <c r="D37" s="143"/>
      <c r="E37" s="163"/>
      <c r="F37" s="143"/>
      <c r="G37" s="163"/>
      <c r="H37" s="143"/>
      <c r="I37" s="163"/>
      <c r="J37" s="143"/>
      <c r="K37" s="147">
        <f t="shared" si="1"/>
        <v>0</v>
      </c>
      <c r="L37" s="150">
        <f t="shared" si="2"/>
        <v>0</v>
      </c>
      <c r="M37" s="134"/>
      <c r="N37" s="133"/>
    </row>
    <row r="38" spans="1:14" outlineLevel="1" x14ac:dyDescent="0.2">
      <c r="A38" s="131">
        <v>3904</v>
      </c>
      <c r="B38" s="131" t="s">
        <v>194</v>
      </c>
      <c r="C38" s="163"/>
      <c r="D38" s="143"/>
      <c r="E38" s="163"/>
      <c r="F38" s="143"/>
      <c r="G38" s="163"/>
      <c r="H38" s="143"/>
      <c r="I38" s="163"/>
      <c r="J38" s="143"/>
      <c r="K38" s="147">
        <f t="shared" si="1"/>
        <v>0</v>
      </c>
      <c r="L38" s="150">
        <f t="shared" si="2"/>
        <v>0</v>
      </c>
      <c r="M38" s="134"/>
      <c r="N38" s="133"/>
    </row>
    <row r="39" spans="1:14" outlineLevel="1" x14ac:dyDescent="0.2">
      <c r="A39" s="131">
        <v>3920</v>
      </c>
      <c r="B39" s="131" t="s">
        <v>66</v>
      </c>
      <c r="C39" s="163"/>
      <c r="D39" s="143"/>
      <c r="E39" s="163"/>
      <c r="F39" s="143"/>
      <c r="G39" s="163"/>
      <c r="H39" s="143"/>
      <c r="I39" s="163">
        <f>--15400</f>
        <v>15400</v>
      </c>
      <c r="J39" s="143">
        <v>100000</v>
      </c>
      <c r="K39" s="147">
        <f t="shared" si="1"/>
        <v>15400</v>
      </c>
      <c r="L39" s="150">
        <f t="shared" si="2"/>
        <v>100000</v>
      </c>
      <c r="M39" s="134"/>
      <c r="N39" s="133"/>
    </row>
    <row r="40" spans="1:14" outlineLevel="1" x14ac:dyDescent="0.2">
      <c r="A40" s="131">
        <v>3921</v>
      </c>
      <c r="B40" s="131" t="s">
        <v>67</v>
      </c>
      <c r="C40" s="163">
        <f>--515.9</f>
        <v>515.9</v>
      </c>
      <c r="D40" s="143"/>
      <c r="E40" s="163"/>
      <c r="F40" s="143"/>
      <c r="G40" s="163"/>
      <c r="H40" s="143"/>
      <c r="I40" s="163">
        <f>--44907.38</f>
        <v>44907.38</v>
      </c>
      <c r="J40" s="143">
        <v>40000</v>
      </c>
      <c r="K40" s="147">
        <f t="shared" si="1"/>
        <v>45423.28</v>
      </c>
      <c r="L40" s="150">
        <f t="shared" si="2"/>
        <v>40000</v>
      </c>
      <c r="M40" s="134"/>
      <c r="N40" s="133"/>
    </row>
    <row r="41" spans="1:14" outlineLevel="1" x14ac:dyDescent="0.2">
      <c r="A41" s="131">
        <v>3922</v>
      </c>
      <c r="B41" s="131" t="s">
        <v>68</v>
      </c>
      <c r="C41" s="163"/>
      <c r="D41" s="143"/>
      <c r="E41" s="163"/>
      <c r="F41" s="143"/>
      <c r="G41" s="163"/>
      <c r="H41" s="143"/>
      <c r="I41" s="163">
        <f>--53527</f>
        <v>53527</v>
      </c>
      <c r="J41" s="143">
        <v>40000</v>
      </c>
      <c r="K41" s="147">
        <f t="shared" si="1"/>
        <v>53527</v>
      </c>
      <c r="L41" s="150">
        <f t="shared" si="2"/>
        <v>40000</v>
      </c>
      <c r="M41" s="134"/>
      <c r="N41" s="133"/>
    </row>
    <row r="42" spans="1:14" outlineLevel="1" x14ac:dyDescent="0.2">
      <c r="A42" s="131">
        <v>3923</v>
      </c>
      <c r="B42" s="131" t="s">
        <v>69</v>
      </c>
      <c r="C42" s="163"/>
      <c r="D42" s="143"/>
      <c r="E42" s="163"/>
      <c r="F42" s="143"/>
      <c r="G42" s="163"/>
      <c r="H42" s="143"/>
      <c r="I42" s="163"/>
      <c r="J42" s="143"/>
      <c r="K42" s="147">
        <f t="shared" si="1"/>
        <v>0</v>
      </c>
      <c r="L42" s="150">
        <f t="shared" si="2"/>
        <v>0</v>
      </c>
      <c r="M42" s="134"/>
      <c r="N42" s="133"/>
    </row>
    <row r="43" spans="1:14" outlineLevel="1" x14ac:dyDescent="0.2">
      <c r="A43" s="131">
        <v>3930</v>
      </c>
      <c r="B43" s="131" t="s">
        <v>70</v>
      </c>
      <c r="C43" s="163">
        <f>--152126.06</f>
        <v>152126.06</v>
      </c>
      <c r="D43" s="143">
        <v>130000</v>
      </c>
      <c r="E43" s="163">
        <f>--90959</f>
        <v>90959</v>
      </c>
      <c r="F43" s="143">
        <v>97000</v>
      </c>
      <c r="G43" s="163"/>
      <c r="H43" s="143"/>
      <c r="I43" s="163"/>
      <c r="J43" s="143"/>
      <c r="K43" s="147">
        <f t="shared" si="1"/>
        <v>243085.06</v>
      </c>
      <c r="L43" s="150">
        <f t="shared" si="2"/>
        <v>227000</v>
      </c>
      <c r="M43" s="134"/>
      <c r="N43" s="133"/>
    </row>
    <row r="44" spans="1:14" outlineLevel="1" x14ac:dyDescent="0.2">
      <c r="A44" s="131">
        <v>3931</v>
      </c>
      <c r="B44" s="131" t="s">
        <v>71</v>
      </c>
      <c r="C44" s="163"/>
      <c r="D44" s="143"/>
      <c r="E44" s="163"/>
      <c r="F44" s="143"/>
      <c r="G44" s="163"/>
      <c r="H44" s="143"/>
      <c r="I44" s="163"/>
      <c r="J44" s="143"/>
      <c r="K44" s="147">
        <f t="shared" si="1"/>
        <v>0</v>
      </c>
      <c r="L44" s="150">
        <f t="shared" si="2"/>
        <v>0</v>
      </c>
      <c r="M44" s="134"/>
      <c r="N44" s="133"/>
    </row>
    <row r="45" spans="1:14" outlineLevel="1" x14ac:dyDescent="0.2">
      <c r="A45" s="131">
        <v>3932</v>
      </c>
      <c r="B45" s="131" t="s">
        <v>72</v>
      </c>
      <c r="C45" s="163"/>
      <c r="D45" s="143">
        <v>15000</v>
      </c>
      <c r="E45" s="163">
        <f>--37368</f>
        <v>37368</v>
      </c>
      <c r="F45" s="143">
        <v>20000</v>
      </c>
      <c r="G45" s="163"/>
      <c r="H45" s="143"/>
      <c r="I45" s="163"/>
      <c r="J45" s="143"/>
      <c r="K45" s="147">
        <f t="shared" si="1"/>
        <v>37368</v>
      </c>
      <c r="L45" s="150">
        <f t="shared" si="2"/>
        <v>35000</v>
      </c>
      <c r="M45" s="134"/>
      <c r="N45" s="133"/>
    </row>
    <row r="46" spans="1:14" outlineLevel="1" x14ac:dyDescent="0.2">
      <c r="A46" s="131">
        <v>3933</v>
      </c>
      <c r="B46" s="131" t="s">
        <v>73</v>
      </c>
      <c r="C46" s="163"/>
      <c r="D46" s="143"/>
      <c r="E46" s="163"/>
      <c r="F46" s="143"/>
      <c r="G46" s="163"/>
      <c r="H46" s="143"/>
      <c r="I46" s="163"/>
      <c r="J46" s="143"/>
      <c r="K46" s="147">
        <f t="shared" si="1"/>
        <v>0</v>
      </c>
      <c r="L46" s="150">
        <f t="shared" si="2"/>
        <v>0</v>
      </c>
      <c r="M46" s="134"/>
      <c r="N46" s="133"/>
    </row>
    <row r="47" spans="1:14" outlineLevel="1" x14ac:dyDescent="0.2">
      <c r="A47" s="131">
        <v>3934</v>
      </c>
      <c r="B47" s="131" t="s">
        <v>74</v>
      </c>
      <c r="C47" s="163">
        <f>-1914.31</f>
        <v>-1914.31</v>
      </c>
      <c r="D47" s="143">
        <v>25000</v>
      </c>
      <c r="E47" s="163">
        <f>--87185.23</f>
        <v>87185.23</v>
      </c>
      <c r="F47" s="143">
        <v>90000</v>
      </c>
      <c r="G47" s="163"/>
      <c r="H47" s="143"/>
      <c r="I47" s="163"/>
      <c r="J47" s="143"/>
      <c r="K47" s="147">
        <f t="shared" si="1"/>
        <v>85270.92</v>
      </c>
      <c r="L47" s="150">
        <f t="shared" si="2"/>
        <v>115000</v>
      </c>
      <c r="M47" s="134"/>
      <c r="N47" s="133"/>
    </row>
    <row r="48" spans="1:14" outlineLevel="1" x14ac:dyDescent="0.2">
      <c r="A48" s="131">
        <v>3935</v>
      </c>
      <c r="B48" s="131" t="s">
        <v>75</v>
      </c>
      <c r="C48" s="163"/>
      <c r="D48" s="143"/>
      <c r="E48" s="163"/>
      <c r="F48" s="143"/>
      <c r="G48" s="163"/>
      <c r="H48" s="143"/>
      <c r="I48" s="163"/>
      <c r="J48" s="143"/>
      <c r="K48" s="147">
        <f t="shared" si="1"/>
        <v>0</v>
      </c>
      <c r="L48" s="150">
        <f t="shared" si="2"/>
        <v>0</v>
      </c>
      <c r="M48" s="134"/>
      <c r="N48" s="133"/>
    </row>
    <row r="49" spans="1:14" outlineLevel="1" x14ac:dyDescent="0.2">
      <c r="A49" s="131">
        <v>3936</v>
      </c>
      <c r="B49" s="131" t="s">
        <v>251</v>
      </c>
      <c r="C49" s="163">
        <f>--40500</f>
        <v>40500</v>
      </c>
      <c r="D49" s="143">
        <v>10000</v>
      </c>
      <c r="E49" s="163"/>
      <c r="F49" s="143"/>
      <c r="G49" s="163"/>
      <c r="H49" s="143"/>
      <c r="I49" s="163"/>
      <c r="J49" s="143"/>
      <c r="K49" s="147">
        <f t="shared" si="1"/>
        <v>40500</v>
      </c>
      <c r="L49" s="150">
        <f t="shared" si="2"/>
        <v>10000</v>
      </c>
      <c r="M49" s="134"/>
      <c r="N49" s="133"/>
    </row>
    <row r="50" spans="1:14" outlineLevel="1" x14ac:dyDescent="0.2">
      <c r="A50" s="131">
        <v>3951</v>
      </c>
      <c r="B50" s="131" t="s">
        <v>76</v>
      </c>
      <c r="C50" s="163"/>
      <c r="D50" s="143"/>
      <c r="E50" s="163"/>
      <c r="F50" s="143"/>
      <c r="G50" s="163"/>
      <c r="H50" s="143"/>
      <c r="I50" s="163"/>
      <c r="J50" s="143"/>
      <c r="K50" s="147">
        <f t="shared" si="1"/>
        <v>0</v>
      </c>
      <c r="L50" s="150">
        <f t="shared" si="2"/>
        <v>0</v>
      </c>
      <c r="M50" s="134"/>
      <c r="N50" s="133"/>
    </row>
    <row r="51" spans="1:14" outlineLevel="1" x14ac:dyDescent="0.2">
      <c r="A51" s="131">
        <v>3960</v>
      </c>
      <c r="B51" s="131" t="s">
        <v>77</v>
      </c>
      <c r="C51" s="163"/>
      <c r="D51" s="143"/>
      <c r="E51" s="163">
        <v>12960</v>
      </c>
      <c r="F51" s="143"/>
      <c r="G51" s="163"/>
      <c r="H51" s="143"/>
      <c r="I51" s="163"/>
      <c r="J51" s="143"/>
      <c r="K51" s="147">
        <f t="shared" si="1"/>
        <v>12960</v>
      </c>
      <c r="L51" s="150">
        <f t="shared" si="2"/>
        <v>0</v>
      </c>
      <c r="M51" s="134"/>
      <c r="N51" s="133"/>
    </row>
    <row r="52" spans="1:14" outlineLevel="1" x14ac:dyDescent="0.2">
      <c r="A52" s="131">
        <v>3961</v>
      </c>
      <c r="B52" s="131" t="s">
        <v>78</v>
      </c>
      <c r="C52" s="163"/>
      <c r="D52" s="143"/>
      <c r="E52" s="163"/>
      <c r="F52" s="143"/>
      <c r="G52" s="163"/>
      <c r="H52" s="143"/>
      <c r="I52" s="163"/>
      <c r="J52" s="143"/>
      <c r="K52" s="147">
        <f t="shared" si="1"/>
        <v>0</v>
      </c>
      <c r="L52" s="150">
        <f t="shared" si="2"/>
        <v>0</v>
      </c>
      <c r="M52" s="134"/>
      <c r="N52" s="133"/>
    </row>
    <row r="53" spans="1:14" outlineLevel="1" x14ac:dyDescent="0.2">
      <c r="A53" s="131">
        <v>3962</v>
      </c>
      <c r="B53" s="131" t="s">
        <v>79</v>
      </c>
      <c r="C53" s="163">
        <f>--94330.32</f>
        <v>94330.32</v>
      </c>
      <c r="D53" s="143">
        <v>85000</v>
      </c>
      <c r="E53" s="163">
        <f>--55000</f>
        <v>55000</v>
      </c>
      <c r="F53" s="143">
        <v>80000</v>
      </c>
      <c r="G53" s="163"/>
      <c r="H53" s="143"/>
      <c r="I53" s="163"/>
      <c r="J53" s="143"/>
      <c r="K53" s="147">
        <f t="shared" si="1"/>
        <v>149330.32</v>
      </c>
      <c r="L53" s="150">
        <f t="shared" si="2"/>
        <v>165000</v>
      </c>
      <c r="M53" s="134"/>
      <c r="N53" s="133"/>
    </row>
    <row r="54" spans="1:14" outlineLevel="1" x14ac:dyDescent="0.2">
      <c r="A54" s="131">
        <v>3963</v>
      </c>
      <c r="B54" s="131" t="s">
        <v>80</v>
      </c>
      <c r="C54" s="163">
        <f>--0.04</f>
        <v>0.04</v>
      </c>
      <c r="D54" s="143"/>
      <c r="E54" s="163"/>
      <c r="F54" s="143">
        <v>10000</v>
      </c>
      <c r="G54" s="163"/>
      <c r="H54" s="143"/>
      <c r="I54" s="163">
        <f>-84.48</f>
        <v>-84.48</v>
      </c>
      <c r="J54" s="143"/>
      <c r="K54" s="147">
        <f t="shared" si="1"/>
        <v>-84.44</v>
      </c>
      <c r="L54" s="150">
        <f t="shared" si="2"/>
        <v>10000</v>
      </c>
      <c r="M54" s="134"/>
      <c r="N54" s="133"/>
    </row>
    <row r="55" spans="1:14" outlineLevel="1" x14ac:dyDescent="0.2">
      <c r="A55" s="131">
        <v>3964</v>
      </c>
      <c r="B55" s="131" t="s">
        <v>236</v>
      </c>
      <c r="C55" s="163"/>
      <c r="D55" s="143"/>
      <c r="E55" s="163"/>
      <c r="F55" s="143"/>
      <c r="G55" s="163"/>
      <c r="H55" s="143"/>
      <c r="I55" s="163"/>
      <c r="J55" s="143"/>
      <c r="K55" s="147">
        <f t="shared" si="1"/>
        <v>0</v>
      </c>
      <c r="L55" s="150">
        <f t="shared" si="2"/>
        <v>0</v>
      </c>
      <c r="M55" s="134"/>
      <c r="N55" s="133"/>
    </row>
    <row r="56" spans="1:14" outlineLevel="1" x14ac:dyDescent="0.2">
      <c r="A56" s="131">
        <v>3965</v>
      </c>
      <c r="B56" s="131" t="s">
        <v>281</v>
      </c>
      <c r="C56" s="163">
        <f>--1650</f>
        <v>1650</v>
      </c>
      <c r="D56" s="143"/>
      <c r="E56" s="163"/>
      <c r="F56" s="143"/>
      <c r="G56" s="163"/>
      <c r="H56" s="143"/>
      <c r="I56" s="163"/>
      <c r="J56" s="143"/>
      <c r="K56" s="147">
        <f t="shared" si="1"/>
        <v>1650</v>
      </c>
      <c r="L56" s="150">
        <f t="shared" si="2"/>
        <v>0</v>
      </c>
      <c r="M56" s="134"/>
      <c r="N56" s="133"/>
    </row>
    <row r="57" spans="1:14" outlineLevel="1" x14ac:dyDescent="0.2">
      <c r="A57" s="131">
        <v>3970</v>
      </c>
      <c r="B57" s="131" t="s">
        <v>81</v>
      </c>
      <c r="C57" s="163"/>
      <c r="D57" s="143"/>
      <c r="E57" s="163"/>
      <c r="F57" s="143"/>
      <c r="G57" s="163"/>
      <c r="H57" s="143"/>
      <c r="I57" s="163"/>
      <c r="J57" s="143"/>
      <c r="K57" s="147">
        <f t="shared" si="1"/>
        <v>0</v>
      </c>
      <c r="L57" s="150">
        <f t="shared" si="2"/>
        <v>0</v>
      </c>
      <c r="M57" s="134"/>
      <c r="N57" s="133"/>
    </row>
    <row r="58" spans="1:14" outlineLevel="1" x14ac:dyDescent="0.2">
      <c r="A58" s="131">
        <v>3991</v>
      </c>
      <c r="B58" s="131" t="s">
        <v>82</v>
      </c>
      <c r="C58" s="163">
        <f>--30000</f>
        <v>30000</v>
      </c>
      <c r="D58" s="143">
        <v>30000</v>
      </c>
      <c r="E58" s="163">
        <f>--95000</f>
        <v>95000</v>
      </c>
      <c r="F58" s="143">
        <v>95000</v>
      </c>
      <c r="G58" s="163"/>
      <c r="H58" s="143"/>
      <c r="I58" s="163"/>
      <c r="J58" s="143"/>
      <c r="K58" s="147">
        <f t="shared" si="1"/>
        <v>125000</v>
      </c>
      <c r="L58" s="150">
        <f t="shared" si="2"/>
        <v>125000</v>
      </c>
      <c r="M58" s="134"/>
      <c r="N58" s="133"/>
    </row>
    <row r="59" spans="1:14" outlineLevel="1" x14ac:dyDescent="0.2">
      <c r="A59" s="131">
        <v>3992</v>
      </c>
      <c r="B59" s="131" t="s">
        <v>83</v>
      </c>
      <c r="C59" s="163"/>
      <c r="D59" s="143"/>
      <c r="E59" s="163"/>
      <c r="F59" s="143"/>
      <c r="G59" s="163"/>
      <c r="H59" s="143"/>
      <c r="I59" s="163">
        <f>--173647</f>
        <v>173647</v>
      </c>
      <c r="J59" s="143">
        <v>145000</v>
      </c>
      <c r="K59" s="147">
        <f t="shared" si="1"/>
        <v>173647</v>
      </c>
      <c r="L59" s="150">
        <f t="shared" si="2"/>
        <v>145000</v>
      </c>
      <c r="M59" s="134"/>
      <c r="N59" s="133"/>
    </row>
    <row r="60" spans="1:14" outlineLevel="1" x14ac:dyDescent="0.2">
      <c r="A60" s="131">
        <v>3996</v>
      </c>
      <c r="B60" s="131" t="s">
        <v>282</v>
      </c>
      <c r="C60" s="163">
        <f>--78379.46</f>
        <v>78379.460000000006</v>
      </c>
      <c r="D60" s="143"/>
      <c r="E60" s="163">
        <f>--9375</f>
        <v>9375</v>
      </c>
      <c r="F60" s="143"/>
      <c r="G60" s="163"/>
      <c r="H60" s="143"/>
      <c r="I60" s="163"/>
      <c r="J60" s="143"/>
      <c r="K60" s="147">
        <f t="shared" si="1"/>
        <v>87754.46</v>
      </c>
      <c r="L60" s="150">
        <f t="shared" si="2"/>
        <v>0</v>
      </c>
      <c r="M60" s="134"/>
      <c r="N60" s="133"/>
    </row>
    <row r="61" spans="1:14" outlineLevel="1" x14ac:dyDescent="0.2">
      <c r="A61" s="131">
        <v>3997</v>
      </c>
      <c r="B61" s="131" t="s">
        <v>237</v>
      </c>
      <c r="C61" s="163"/>
      <c r="D61" s="143"/>
      <c r="E61" s="163"/>
      <c r="F61" s="143"/>
      <c r="G61" s="163"/>
      <c r="H61" s="143"/>
      <c r="I61" s="163"/>
      <c r="J61" s="143"/>
      <c r="K61" s="147">
        <f t="shared" si="1"/>
        <v>0</v>
      </c>
      <c r="L61" s="150">
        <f t="shared" si="2"/>
        <v>0</v>
      </c>
      <c r="M61" s="134"/>
      <c r="N61" s="133"/>
    </row>
    <row r="62" spans="1:14" outlineLevel="1" x14ac:dyDescent="0.2">
      <c r="A62" s="131">
        <v>3998</v>
      </c>
      <c r="B62" s="131" t="s">
        <v>84</v>
      </c>
      <c r="C62" s="163"/>
      <c r="D62" s="143"/>
      <c r="E62" s="163"/>
      <c r="F62" s="143">
        <v>5000</v>
      </c>
      <c r="G62" s="163"/>
      <c r="H62" s="143"/>
      <c r="I62" s="163"/>
      <c r="J62" s="143"/>
      <c r="K62" s="147">
        <f t="shared" si="1"/>
        <v>0</v>
      </c>
      <c r="L62" s="150">
        <f t="shared" si="2"/>
        <v>5000</v>
      </c>
      <c r="M62" s="134"/>
      <c r="N62" s="133"/>
    </row>
    <row r="63" spans="1:14" outlineLevel="1" x14ac:dyDescent="0.2">
      <c r="A63" s="131">
        <v>3999</v>
      </c>
      <c r="B63" s="131" t="s">
        <v>85</v>
      </c>
      <c r="C63" s="163">
        <f>--10022</f>
        <v>10022</v>
      </c>
      <c r="D63" s="143"/>
      <c r="E63" s="163">
        <f>--30</f>
        <v>30</v>
      </c>
      <c r="F63" s="143"/>
      <c r="G63" s="163"/>
      <c r="H63" s="143"/>
      <c r="I63" s="163"/>
      <c r="J63" s="143"/>
      <c r="K63" s="147">
        <f t="shared" si="1"/>
        <v>10052</v>
      </c>
      <c r="L63" s="150">
        <f t="shared" si="2"/>
        <v>0</v>
      </c>
      <c r="M63" s="134"/>
      <c r="N63" s="133"/>
    </row>
    <row r="64" spans="1:14" outlineLevel="1" x14ac:dyDescent="0.2">
      <c r="B64" s="131" t="s">
        <v>300</v>
      </c>
      <c r="C64" s="163"/>
      <c r="D64" s="143">
        <v>40000</v>
      </c>
      <c r="E64" s="163"/>
      <c r="F64" s="143"/>
      <c r="G64" s="163"/>
      <c r="H64" s="143"/>
      <c r="I64" s="163"/>
      <c r="J64" s="143"/>
      <c r="K64" s="147">
        <f t="shared" si="1"/>
        <v>0</v>
      </c>
      <c r="L64" s="150">
        <f t="shared" si="2"/>
        <v>40000</v>
      </c>
      <c r="M64" s="134"/>
      <c r="N64" s="133"/>
    </row>
    <row r="65" spans="1:14" outlineLevel="1" x14ac:dyDescent="0.2">
      <c r="B65" s="131" t="s">
        <v>301</v>
      </c>
      <c r="C65" s="163"/>
      <c r="D65" s="143">
        <v>30000</v>
      </c>
      <c r="E65" s="163"/>
      <c r="F65" s="143"/>
      <c r="G65" s="163"/>
      <c r="H65" s="143"/>
      <c r="I65" s="163"/>
      <c r="J65" s="143"/>
      <c r="K65" s="147">
        <f t="shared" si="1"/>
        <v>0</v>
      </c>
      <c r="L65" s="150">
        <f t="shared" si="2"/>
        <v>30000</v>
      </c>
      <c r="M65" s="134"/>
      <c r="N65" s="133"/>
    </row>
    <row r="66" spans="1:14" s="2" customFormat="1" x14ac:dyDescent="0.2">
      <c r="B66" s="138" t="s">
        <v>11</v>
      </c>
      <c r="C66" s="147">
        <f>SUM(C9:C63)</f>
        <v>1913155.5094999999</v>
      </c>
      <c r="D66" s="167">
        <f>SUM(D9:D65)</f>
        <v>1520000</v>
      </c>
      <c r="E66" s="147">
        <f t="shared" ref="E66:K66" si="3">SUM(E9:E63)</f>
        <v>671267.23</v>
      </c>
      <c r="F66" s="167">
        <f t="shared" si="3"/>
        <v>695000</v>
      </c>
      <c r="G66" s="147">
        <f t="shared" si="3"/>
        <v>0</v>
      </c>
      <c r="H66" s="167">
        <f t="shared" si="3"/>
        <v>0</v>
      </c>
      <c r="I66" s="147">
        <f t="shared" si="3"/>
        <v>494869.9</v>
      </c>
      <c r="J66" s="167">
        <f t="shared" si="3"/>
        <v>530000</v>
      </c>
      <c r="K66" s="147">
        <f t="shared" si="3"/>
        <v>3079292.6395</v>
      </c>
      <c r="L66" s="150">
        <f>SUM(L9:L65)</f>
        <v>2745000</v>
      </c>
      <c r="M66" s="152"/>
      <c r="N66" s="140"/>
    </row>
    <row r="67" spans="1:14" s="2" customFormat="1" x14ac:dyDescent="0.2">
      <c r="B67" s="138"/>
      <c r="C67" s="147"/>
      <c r="D67" s="167"/>
      <c r="E67" s="147"/>
      <c r="F67" s="167"/>
      <c r="G67" s="147"/>
      <c r="H67" s="167"/>
      <c r="I67" s="147"/>
      <c r="J67" s="167"/>
      <c r="K67" s="147"/>
      <c r="L67" s="147"/>
      <c r="M67" s="152"/>
      <c r="N67" s="140"/>
    </row>
    <row r="68" spans="1:14" x14ac:dyDescent="0.2">
      <c r="A68" s="132"/>
      <c r="B68" s="132"/>
      <c r="C68" s="147"/>
      <c r="D68" s="167"/>
      <c r="E68" s="147"/>
      <c r="F68" s="167"/>
      <c r="G68" s="147"/>
      <c r="H68" s="167"/>
      <c r="I68" s="147"/>
      <c r="J68" s="167"/>
      <c r="K68" s="147"/>
      <c r="L68" s="150"/>
      <c r="M68" s="134"/>
      <c r="N68" s="133"/>
    </row>
    <row r="69" spans="1:14" outlineLevel="1" x14ac:dyDescent="0.2">
      <c r="A69" s="131">
        <v>4200</v>
      </c>
      <c r="B69" s="131" t="s">
        <v>86</v>
      </c>
      <c r="C69" s="163">
        <v>-3120</v>
      </c>
      <c r="D69" s="143"/>
      <c r="E69" s="163"/>
      <c r="F69" s="143"/>
      <c r="G69" s="163"/>
      <c r="H69" s="143"/>
      <c r="I69" s="163"/>
      <c r="J69" s="143"/>
      <c r="K69" s="147">
        <f>C69+E69+G69+I69</f>
        <v>-3120</v>
      </c>
      <c r="L69" s="150">
        <f>D69+F69+H69+J69</f>
        <v>0</v>
      </c>
      <c r="M69" s="134"/>
      <c r="N69" s="133"/>
    </row>
    <row r="70" spans="1:14" outlineLevel="1" x14ac:dyDescent="0.2">
      <c r="A70" s="131">
        <v>4201</v>
      </c>
      <c r="B70" s="131" t="s">
        <v>87</v>
      </c>
      <c r="C70" s="163">
        <v>410.6</v>
      </c>
      <c r="D70" s="143"/>
      <c r="E70" s="163">
        <v>25747.25</v>
      </c>
      <c r="F70" s="143">
        <v>53000</v>
      </c>
      <c r="G70" s="163"/>
      <c r="H70" s="143"/>
      <c r="I70" s="163"/>
      <c r="J70" s="143">
        <v>50000</v>
      </c>
      <c r="K70" s="147">
        <f t="shared" ref="K70:K133" si="4">C70+E70+G70+I70</f>
        <v>26157.85</v>
      </c>
      <c r="L70" s="150">
        <f t="shared" ref="L70:L144" si="5">D70+F70+H70+J70</f>
        <v>103000</v>
      </c>
      <c r="M70" s="134"/>
      <c r="N70" s="133"/>
    </row>
    <row r="71" spans="1:14" outlineLevel="1" x14ac:dyDescent="0.2">
      <c r="A71" s="131">
        <v>4202</v>
      </c>
      <c r="B71" s="131" t="s">
        <v>88</v>
      </c>
      <c r="C71" s="163"/>
      <c r="D71" s="143"/>
      <c r="E71" s="163"/>
      <c r="F71" s="143"/>
      <c r="G71" s="163"/>
      <c r="H71" s="143"/>
      <c r="I71" s="163"/>
      <c r="J71" s="143"/>
      <c r="K71" s="147">
        <f t="shared" si="4"/>
        <v>0</v>
      </c>
      <c r="L71" s="150">
        <f t="shared" si="5"/>
        <v>0</v>
      </c>
      <c r="M71" s="134"/>
      <c r="N71" s="133"/>
    </row>
    <row r="72" spans="1:14" outlineLevel="1" x14ac:dyDescent="0.2">
      <c r="A72" s="131">
        <v>4203</v>
      </c>
      <c r="B72" s="131" t="s">
        <v>89</v>
      </c>
      <c r="C72" s="163"/>
      <c r="D72" s="143"/>
      <c r="E72" s="163"/>
      <c r="F72" s="143"/>
      <c r="G72" s="163"/>
      <c r="H72" s="143"/>
      <c r="I72" s="163"/>
      <c r="J72" s="143"/>
      <c r="K72" s="147">
        <f t="shared" si="4"/>
        <v>0</v>
      </c>
      <c r="L72" s="150">
        <f t="shared" si="5"/>
        <v>0</v>
      </c>
      <c r="M72" s="134"/>
      <c r="N72" s="133"/>
    </row>
    <row r="73" spans="1:14" outlineLevel="1" x14ac:dyDescent="0.2">
      <c r="A73" s="131">
        <v>4204</v>
      </c>
      <c r="B73" s="131" t="s">
        <v>90</v>
      </c>
      <c r="C73" s="163"/>
      <c r="D73" s="143"/>
      <c r="E73" s="163"/>
      <c r="F73" s="143"/>
      <c r="G73" s="163"/>
      <c r="H73" s="143"/>
      <c r="I73" s="163"/>
      <c r="J73" s="143"/>
      <c r="K73" s="147">
        <f t="shared" si="4"/>
        <v>0</v>
      </c>
      <c r="L73" s="150">
        <f t="shared" si="5"/>
        <v>0</v>
      </c>
      <c r="M73" s="134"/>
      <c r="N73" s="133"/>
    </row>
    <row r="74" spans="1:14" outlineLevel="1" x14ac:dyDescent="0.2">
      <c r="A74" s="131">
        <v>4205</v>
      </c>
      <c r="B74" s="131" t="s">
        <v>91</v>
      </c>
      <c r="C74" s="163"/>
      <c r="D74" s="143"/>
      <c r="E74" s="163"/>
      <c r="F74" s="143"/>
      <c r="G74" s="163"/>
      <c r="H74" s="143"/>
      <c r="I74" s="163"/>
      <c r="J74" s="143"/>
      <c r="K74" s="147">
        <f t="shared" si="4"/>
        <v>0</v>
      </c>
      <c r="L74" s="150">
        <f t="shared" si="5"/>
        <v>0</v>
      </c>
      <c r="M74" s="134"/>
      <c r="N74" s="133"/>
    </row>
    <row r="75" spans="1:14" outlineLevel="1" x14ac:dyDescent="0.2">
      <c r="A75" s="131">
        <v>4206</v>
      </c>
      <c r="B75" s="131" t="s">
        <v>92</v>
      </c>
      <c r="C75" s="163">
        <v>40106.559999999998</v>
      </c>
      <c r="D75" s="143">
        <v>35000</v>
      </c>
      <c r="E75" s="163">
        <v>1169.51</v>
      </c>
      <c r="F75" s="143">
        <v>5000</v>
      </c>
      <c r="G75" s="163"/>
      <c r="H75" s="143"/>
      <c r="I75" s="163"/>
      <c r="J75" s="143"/>
      <c r="K75" s="147">
        <f t="shared" si="4"/>
        <v>41276.07</v>
      </c>
      <c r="L75" s="150">
        <f t="shared" si="5"/>
        <v>40000</v>
      </c>
      <c r="M75" s="134"/>
      <c r="N75" s="133"/>
    </row>
    <row r="76" spans="1:14" outlineLevel="1" x14ac:dyDescent="0.2">
      <c r="A76" s="131">
        <v>4207</v>
      </c>
      <c r="B76" s="131" t="s">
        <v>259</v>
      </c>
      <c r="C76" s="163">
        <v>332.6</v>
      </c>
      <c r="D76" s="143">
        <v>10000</v>
      </c>
      <c r="E76" s="163"/>
      <c r="F76" s="143"/>
      <c r="G76" s="163"/>
      <c r="H76" s="143"/>
      <c r="I76" s="163"/>
      <c r="J76" s="143"/>
      <c r="K76" s="147">
        <f t="shared" si="4"/>
        <v>332.6</v>
      </c>
      <c r="L76" s="150">
        <f t="shared" si="5"/>
        <v>10000</v>
      </c>
      <c r="M76" s="134"/>
      <c r="N76" s="133"/>
    </row>
    <row r="77" spans="1:14" outlineLevel="1" x14ac:dyDescent="0.2">
      <c r="A77" s="131">
        <v>4208</v>
      </c>
      <c r="B77" s="131" t="s">
        <v>292</v>
      </c>
      <c r="C77" s="163">
        <v>10000</v>
      </c>
      <c r="D77" s="143"/>
      <c r="E77" s="163"/>
      <c r="F77" s="143"/>
      <c r="G77" s="163"/>
      <c r="H77" s="143"/>
      <c r="I77" s="163"/>
      <c r="J77" s="143"/>
      <c r="K77" s="147">
        <f t="shared" si="4"/>
        <v>10000</v>
      </c>
      <c r="L77" s="150">
        <f t="shared" si="5"/>
        <v>0</v>
      </c>
      <c r="M77" s="134"/>
      <c r="N77" s="133"/>
    </row>
    <row r="78" spans="1:14" outlineLevel="1" x14ac:dyDescent="0.2">
      <c r="A78" s="131">
        <v>4210</v>
      </c>
      <c r="B78" s="131" t="s">
        <v>93</v>
      </c>
      <c r="C78" s="163">
        <v>36458</v>
      </c>
      <c r="D78" s="143">
        <v>10000</v>
      </c>
      <c r="E78" s="163">
        <v>56305</v>
      </c>
      <c r="F78" s="143">
        <v>80000</v>
      </c>
      <c r="G78" s="163"/>
      <c r="H78" s="143"/>
      <c r="I78" s="163"/>
      <c r="J78" s="143"/>
      <c r="K78" s="147">
        <f t="shared" si="4"/>
        <v>92763</v>
      </c>
      <c r="L78" s="150">
        <f t="shared" si="5"/>
        <v>90000</v>
      </c>
      <c r="M78" s="134"/>
      <c r="N78" s="133"/>
    </row>
    <row r="79" spans="1:14" outlineLevel="1" x14ac:dyDescent="0.2">
      <c r="A79" s="131">
        <v>4211</v>
      </c>
      <c r="B79" s="131" t="s">
        <v>94</v>
      </c>
      <c r="C79" s="163"/>
      <c r="D79" s="143"/>
      <c r="E79" s="163">
        <v>78585</v>
      </c>
      <c r="F79" s="143">
        <v>100000</v>
      </c>
      <c r="G79" s="163"/>
      <c r="H79" s="143"/>
      <c r="I79" s="163"/>
      <c r="J79" s="143"/>
      <c r="K79" s="147">
        <f t="shared" si="4"/>
        <v>78585</v>
      </c>
      <c r="L79" s="150">
        <f t="shared" si="5"/>
        <v>100000</v>
      </c>
      <c r="M79" s="134"/>
      <c r="N79" s="133"/>
    </row>
    <row r="80" spans="1:14" outlineLevel="1" x14ac:dyDescent="0.2">
      <c r="A80" s="131">
        <v>4212</v>
      </c>
      <c r="B80" s="131" t="s">
        <v>74</v>
      </c>
      <c r="C80" s="163">
        <v>31219.9</v>
      </c>
      <c r="D80" s="143">
        <v>40000</v>
      </c>
      <c r="E80" s="163">
        <v>97777.16</v>
      </c>
      <c r="F80" s="143">
        <v>45000</v>
      </c>
      <c r="G80" s="163"/>
      <c r="H80" s="143"/>
      <c r="I80" s="163"/>
      <c r="J80" s="143"/>
      <c r="K80" s="147">
        <f t="shared" si="4"/>
        <v>128997.06</v>
      </c>
      <c r="L80" s="150">
        <f t="shared" si="5"/>
        <v>85000</v>
      </c>
      <c r="M80" s="134"/>
      <c r="N80" s="133"/>
    </row>
    <row r="81" spans="1:14" outlineLevel="1" x14ac:dyDescent="0.2">
      <c r="A81" s="131">
        <v>4213</v>
      </c>
      <c r="B81" s="131" t="s">
        <v>95</v>
      </c>
      <c r="C81" s="163">
        <v>5175</v>
      </c>
      <c r="D81" s="143">
        <v>80000</v>
      </c>
      <c r="E81" s="163">
        <v>177102</v>
      </c>
      <c r="F81" s="143">
        <v>110000</v>
      </c>
      <c r="G81" s="163"/>
      <c r="H81" s="143"/>
      <c r="I81" s="163"/>
      <c r="J81" s="143"/>
      <c r="K81" s="147">
        <f t="shared" si="4"/>
        <v>182277</v>
      </c>
      <c r="L81" s="150">
        <f t="shared" si="5"/>
        <v>190000</v>
      </c>
      <c r="M81" s="134"/>
      <c r="N81" s="133"/>
    </row>
    <row r="82" spans="1:14" outlineLevel="1" x14ac:dyDescent="0.2">
      <c r="A82" s="131">
        <v>4214</v>
      </c>
      <c r="B82" s="131" t="s">
        <v>96</v>
      </c>
      <c r="C82" s="163">
        <v>5610</v>
      </c>
      <c r="D82" s="143"/>
      <c r="E82" s="163">
        <v>5725</v>
      </c>
      <c r="F82" s="143"/>
      <c r="G82" s="163"/>
      <c r="H82" s="143"/>
      <c r="I82" s="163"/>
      <c r="J82" s="143"/>
      <c r="K82" s="147">
        <f t="shared" si="4"/>
        <v>11335</v>
      </c>
      <c r="L82" s="150">
        <f t="shared" si="5"/>
        <v>0</v>
      </c>
      <c r="M82" s="134"/>
      <c r="N82" s="133"/>
    </row>
    <row r="83" spans="1:14" outlineLevel="1" x14ac:dyDescent="0.2">
      <c r="A83" s="131">
        <v>4215</v>
      </c>
      <c r="B83" s="131" t="s">
        <v>97</v>
      </c>
      <c r="C83" s="163">
        <v>106973</v>
      </c>
      <c r="D83" s="143">
        <v>100000</v>
      </c>
      <c r="E83" s="163">
        <v>17570.849999999999</v>
      </c>
      <c r="F83" s="143">
        <v>30000</v>
      </c>
      <c r="G83" s="163"/>
      <c r="H83" s="143"/>
      <c r="I83" s="163"/>
      <c r="J83" s="143"/>
      <c r="K83" s="147">
        <f t="shared" si="4"/>
        <v>124543.85</v>
      </c>
      <c r="L83" s="150">
        <f t="shared" si="5"/>
        <v>130000</v>
      </c>
      <c r="M83" s="134"/>
      <c r="N83" s="133"/>
    </row>
    <row r="84" spans="1:14" outlineLevel="1" x14ac:dyDescent="0.2">
      <c r="A84" s="131">
        <v>4216</v>
      </c>
      <c r="B84" s="131" t="s">
        <v>98</v>
      </c>
      <c r="C84" s="163">
        <v>4363.8500000000004</v>
      </c>
      <c r="D84" s="143">
        <v>40000</v>
      </c>
      <c r="E84" s="163"/>
      <c r="F84" s="143">
        <v>2000</v>
      </c>
      <c r="G84" s="163"/>
      <c r="H84" s="143"/>
      <c r="I84" s="163"/>
      <c r="J84" s="143"/>
      <c r="K84" s="147">
        <f t="shared" si="4"/>
        <v>4363.8500000000004</v>
      </c>
      <c r="L84" s="150">
        <f t="shared" si="5"/>
        <v>42000</v>
      </c>
      <c r="M84" s="134"/>
      <c r="N84" s="133"/>
    </row>
    <row r="85" spans="1:14" outlineLevel="1" x14ac:dyDescent="0.2">
      <c r="A85" s="131">
        <v>4217</v>
      </c>
      <c r="B85" s="131" t="s">
        <v>99</v>
      </c>
      <c r="C85" s="163"/>
      <c r="D85" s="143"/>
      <c r="E85" s="163"/>
      <c r="F85" s="143"/>
      <c r="G85" s="163"/>
      <c r="H85" s="143"/>
      <c r="I85" s="163"/>
      <c r="J85" s="143"/>
      <c r="K85" s="147">
        <f t="shared" si="4"/>
        <v>0</v>
      </c>
      <c r="L85" s="150">
        <f t="shared" si="5"/>
        <v>0</v>
      </c>
      <c r="M85" s="134"/>
      <c r="N85" s="133"/>
    </row>
    <row r="86" spans="1:14" outlineLevel="1" x14ac:dyDescent="0.2">
      <c r="A86" s="131">
        <v>4218</v>
      </c>
      <c r="B86" s="131" t="s">
        <v>100</v>
      </c>
      <c r="C86" s="163">
        <v>31573.93</v>
      </c>
      <c r="D86" s="143">
        <v>15000</v>
      </c>
      <c r="E86" s="163"/>
      <c r="F86" s="143"/>
      <c r="G86" s="163"/>
      <c r="H86" s="143"/>
      <c r="I86" s="163"/>
      <c r="J86" s="143"/>
      <c r="K86" s="147">
        <f t="shared" si="4"/>
        <v>31573.93</v>
      </c>
      <c r="L86" s="150">
        <f t="shared" si="5"/>
        <v>15000</v>
      </c>
      <c r="M86" s="134"/>
      <c r="N86" s="133"/>
    </row>
    <row r="87" spans="1:14" outlineLevel="1" x14ac:dyDescent="0.2">
      <c r="A87" s="131">
        <v>4220</v>
      </c>
      <c r="B87" s="131" t="s">
        <v>101</v>
      </c>
      <c r="C87" s="163"/>
      <c r="D87" s="143">
        <v>40000</v>
      </c>
      <c r="E87" s="163">
        <v>40000</v>
      </c>
      <c r="F87" s="143">
        <v>50000</v>
      </c>
      <c r="G87" s="163">
        <v>5000</v>
      </c>
      <c r="H87" s="143"/>
      <c r="I87" s="163"/>
      <c r="J87" s="143"/>
      <c r="K87" s="147">
        <f t="shared" si="4"/>
        <v>45000</v>
      </c>
      <c r="L87" s="150">
        <f t="shared" si="5"/>
        <v>90000</v>
      </c>
      <c r="M87" s="134"/>
      <c r="N87" s="133"/>
    </row>
    <row r="88" spans="1:14" outlineLevel="1" x14ac:dyDescent="0.2">
      <c r="A88" s="131">
        <v>4221</v>
      </c>
      <c r="B88" s="131" t="s">
        <v>102</v>
      </c>
      <c r="C88" s="163"/>
      <c r="D88" s="143"/>
      <c r="E88" s="163">
        <v>16835.330000000002</v>
      </c>
      <c r="F88" s="143">
        <v>2000</v>
      </c>
      <c r="G88" s="163"/>
      <c r="H88" s="143"/>
      <c r="I88" s="163"/>
      <c r="J88" s="143"/>
      <c r="K88" s="147">
        <f t="shared" si="4"/>
        <v>16835.330000000002</v>
      </c>
      <c r="L88" s="150">
        <f t="shared" si="5"/>
        <v>2000</v>
      </c>
      <c r="M88" s="134"/>
      <c r="N88" s="133"/>
    </row>
    <row r="89" spans="1:14" outlineLevel="1" x14ac:dyDescent="0.2">
      <c r="A89" s="131">
        <v>4250</v>
      </c>
      <c r="B89" s="131" t="s">
        <v>103</v>
      </c>
      <c r="C89" s="163"/>
      <c r="D89" s="143"/>
      <c r="E89" s="163"/>
      <c r="F89" s="143"/>
      <c r="G89" s="163"/>
      <c r="H89" s="143"/>
      <c r="I89" s="163"/>
      <c r="J89" s="143"/>
      <c r="K89" s="147">
        <f t="shared" si="4"/>
        <v>0</v>
      </c>
      <c r="L89" s="150">
        <f t="shared" si="5"/>
        <v>0</v>
      </c>
      <c r="M89" s="134"/>
      <c r="N89" s="133"/>
    </row>
    <row r="90" spans="1:14" outlineLevel="1" x14ac:dyDescent="0.2">
      <c r="A90" s="131">
        <v>4260</v>
      </c>
      <c r="B90" s="131" t="s">
        <v>104</v>
      </c>
      <c r="C90" s="163"/>
      <c r="D90" s="143"/>
      <c r="E90" s="163"/>
      <c r="F90" s="143"/>
      <c r="G90" s="163"/>
      <c r="H90" s="143"/>
      <c r="I90" s="163"/>
      <c r="J90" s="143"/>
      <c r="K90" s="147">
        <f t="shared" si="4"/>
        <v>0</v>
      </c>
      <c r="L90" s="150">
        <f t="shared" si="5"/>
        <v>0</v>
      </c>
      <c r="M90" s="134"/>
      <c r="N90" s="133"/>
    </row>
    <row r="91" spans="1:14" outlineLevel="1" x14ac:dyDescent="0.2">
      <c r="A91" s="131">
        <v>4300</v>
      </c>
      <c r="B91" s="131" t="s">
        <v>105</v>
      </c>
      <c r="C91" s="163">
        <v>10157.14</v>
      </c>
      <c r="D91" s="143"/>
      <c r="E91" s="163"/>
      <c r="F91" s="143"/>
      <c r="G91" s="163"/>
      <c r="H91" s="143"/>
      <c r="I91" s="163"/>
      <c r="J91" s="143"/>
      <c r="K91" s="147">
        <f t="shared" si="4"/>
        <v>10157.14</v>
      </c>
      <c r="L91" s="150">
        <f t="shared" si="5"/>
        <v>0</v>
      </c>
      <c r="M91" s="134"/>
      <c r="N91" s="133"/>
    </row>
    <row r="92" spans="1:14" outlineLevel="1" x14ac:dyDescent="0.2">
      <c r="A92" s="131">
        <v>4301</v>
      </c>
      <c r="B92" s="131" t="s">
        <v>106</v>
      </c>
      <c r="C92" s="163"/>
      <c r="D92" s="143">
        <v>20000</v>
      </c>
      <c r="E92" s="163"/>
      <c r="F92" s="143"/>
      <c r="G92" s="163"/>
      <c r="H92" s="143"/>
      <c r="I92" s="163"/>
      <c r="J92" s="143"/>
      <c r="K92" s="147">
        <f t="shared" si="4"/>
        <v>0</v>
      </c>
      <c r="L92" s="150">
        <f t="shared" si="5"/>
        <v>20000</v>
      </c>
      <c r="M92" s="134"/>
      <c r="N92" s="133"/>
    </row>
    <row r="93" spans="1:14" outlineLevel="1" x14ac:dyDescent="0.2">
      <c r="A93" s="131">
        <v>4305</v>
      </c>
      <c r="B93" s="131" t="s">
        <v>107</v>
      </c>
      <c r="C93" s="163"/>
      <c r="D93" s="143"/>
      <c r="E93" s="163"/>
      <c r="F93" s="143"/>
      <c r="G93" s="163"/>
      <c r="H93" s="143"/>
      <c r="I93" s="163"/>
      <c r="J93" s="143"/>
      <c r="K93" s="147">
        <f t="shared" si="4"/>
        <v>0</v>
      </c>
      <c r="L93" s="150">
        <f t="shared" si="5"/>
        <v>0</v>
      </c>
      <c r="M93" s="134"/>
      <c r="N93" s="133"/>
    </row>
    <row r="94" spans="1:14" outlineLevel="1" x14ac:dyDescent="0.2">
      <c r="A94" s="131">
        <v>4306</v>
      </c>
      <c r="B94" s="131" t="s">
        <v>108</v>
      </c>
      <c r="C94" s="163"/>
      <c r="D94" s="143"/>
      <c r="E94" s="163"/>
      <c r="F94" s="143"/>
      <c r="G94" s="163"/>
      <c r="H94" s="143"/>
      <c r="I94" s="163"/>
      <c r="J94" s="143"/>
      <c r="K94" s="147">
        <f t="shared" si="4"/>
        <v>0</v>
      </c>
      <c r="L94" s="150">
        <f t="shared" si="5"/>
        <v>0</v>
      </c>
      <c r="M94" s="134"/>
      <c r="N94" s="133"/>
    </row>
    <row r="95" spans="1:14" outlineLevel="1" x14ac:dyDescent="0.2">
      <c r="A95" s="131">
        <v>4310</v>
      </c>
      <c r="B95" s="131" t="s">
        <v>109</v>
      </c>
      <c r="C95" s="163">
        <v>79938.899999999994</v>
      </c>
      <c r="D95" s="143"/>
      <c r="E95" s="163"/>
      <c r="F95" s="143"/>
      <c r="G95" s="163"/>
      <c r="H95" s="143"/>
      <c r="I95" s="163"/>
      <c r="J95" s="143"/>
      <c r="K95" s="147">
        <f t="shared" si="4"/>
        <v>79938.899999999994</v>
      </c>
      <c r="L95" s="150">
        <f t="shared" si="5"/>
        <v>0</v>
      </c>
      <c r="M95" s="134"/>
      <c r="N95" s="133"/>
    </row>
    <row r="96" spans="1:14" outlineLevel="1" x14ac:dyDescent="0.2">
      <c r="A96" s="131">
        <v>4400</v>
      </c>
      <c r="B96" s="131" t="s">
        <v>293</v>
      </c>
      <c r="C96" s="163">
        <v>3823.11</v>
      </c>
      <c r="D96" s="143"/>
      <c r="E96" s="163">
        <v>411.88</v>
      </c>
      <c r="F96" s="143"/>
      <c r="G96" s="163"/>
      <c r="H96" s="143"/>
      <c r="I96" s="163"/>
      <c r="J96" s="143"/>
      <c r="K96" s="147">
        <f t="shared" si="4"/>
        <v>4234.99</v>
      </c>
      <c r="L96" s="150">
        <f t="shared" si="5"/>
        <v>0</v>
      </c>
      <c r="M96" s="134"/>
      <c r="N96" s="133"/>
    </row>
    <row r="97" spans="1:14" outlineLevel="1" x14ac:dyDescent="0.2">
      <c r="A97" s="131">
        <v>4415</v>
      </c>
      <c r="B97" s="131" t="s">
        <v>241</v>
      </c>
      <c r="C97" s="163">
        <v>9134</v>
      </c>
      <c r="D97" s="143"/>
      <c r="E97" s="163"/>
      <c r="F97" s="143"/>
      <c r="G97" s="163"/>
      <c r="H97" s="143"/>
      <c r="I97" s="163"/>
      <c r="J97" s="143"/>
      <c r="K97" s="147">
        <f t="shared" si="4"/>
        <v>9134</v>
      </c>
      <c r="L97" s="150">
        <f t="shared" si="5"/>
        <v>0</v>
      </c>
      <c r="M97" s="134"/>
      <c r="N97" s="133"/>
    </row>
    <row r="98" spans="1:14" outlineLevel="1" x14ac:dyDescent="0.2">
      <c r="A98" s="131">
        <v>4500</v>
      </c>
      <c r="B98" s="131" t="s">
        <v>245</v>
      </c>
      <c r="C98" s="163"/>
      <c r="D98" s="143"/>
      <c r="E98" s="163"/>
      <c r="F98" s="143"/>
      <c r="G98" s="163"/>
      <c r="H98" s="143"/>
      <c r="I98" s="163"/>
      <c r="J98" s="143"/>
      <c r="K98" s="147">
        <f t="shared" si="4"/>
        <v>0</v>
      </c>
      <c r="L98" s="150">
        <f t="shared" si="5"/>
        <v>0</v>
      </c>
      <c r="M98" s="134"/>
      <c r="N98" s="133"/>
    </row>
    <row r="99" spans="1:14" outlineLevel="1" x14ac:dyDescent="0.2">
      <c r="A99" s="131">
        <v>5000</v>
      </c>
      <c r="B99" s="131" t="s">
        <v>110</v>
      </c>
      <c r="C99" s="163">
        <v>114387.5</v>
      </c>
      <c r="D99" s="143"/>
      <c r="E99" s="163"/>
      <c r="F99" s="143"/>
      <c r="G99" s="163"/>
      <c r="H99" s="143"/>
      <c r="I99" s="163"/>
      <c r="J99" s="143"/>
      <c r="K99" s="147">
        <f t="shared" si="4"/>
        <v>114387.5</v>
      </c>
      <c r="L99" s="150">
        <f t="shared" si="5"/>
        <v>0</v>
      </c>
      <c r="M99" s="134"/>
      <c r="N99" s="133"/>
    </row>
    <row r="100" spans="1:14" outlineLevel="1" x14ac:dyDescent="0.2">
      <c r="A100" s="131">
        <v>5001</v>
      </c>
      <c r="B100" s="131" t="s">
        <v>110</v>
      </c>
      <c r="C100" s="163"/>
      <c r="D100" s="143">
        <v>180000</v>
      </c>
      <c r="E100" s="163"/>
      <c r="F100" s="143"/>
      <c r="G100" s="163"/>
      <c r="H100" s="143"/>
      <c r="I100" s="163"/>
      <c r="J100" s="143"/>
      <c r="K100" s="147">
        <f t="shared" si="4"/>
        <v>0</v>
      </c>
      <c r="L100" s="150">
        <f t="shared" si="5"/>
        <v>180000</v>
      </c>
      <c r="M100" s="134"/>
      <c r="N100" s="133"/>
    </row>
    <row r="101" spans="1:14" outlineLevel="1" x14ac:dyDescent="0.2">
      <c r="A101" s="131">
        <v>5090</v>
      </c>
      <c r="B101" s="131" t="s">
        <v>111</v>
      </c>
      <c r="C101" s="163"/>
      <c r="D101" s="143"/>
      <c r="E101" s="163"/>
      <c r="F101" s="143"/>
      <c r="G101" s="163"/>
      <c r="H101" s="143"/>
      <c r="I101" s="163"/>
      <c r="J101" s="143"/>
      <c r="K101" s="147">
        <f t="shared" si="4"/>
        <v>0</v>
      </c>
      <c r="L101" s="150">
        <f t="shared" si="5"/>
        <v>0</v>
      </c>
      <c r="M101" s="134"/>
      <c r="N101" s="133"/>
    </row>
    <row r="102" spans="1:14" outlineLevel="1" x14ac:dyDescent="0.2">
      <c r="A102" s="131">
        <v>5092</v>
      </c>
      <c r="B102" s="131" t="s">
        <v>112</v>
      </c>
      <c r="C102" s="163">
        <v>11667.54</v>
      </c>
      <c r="D102" s="143">
        <v>30000</v>
      </c>
      <c r="E102" s="163"/>
      <c r="F102" s="143"/>
      <c r="G102" s="163"/>
      <c r="H102" s="143"/>
      <c r="I102" s="163"/>
      <c r="J102" s="143"/>
      <c r="K102" s="147">
        <f t="shared" si="4"/>
        <v>11667.54</v>
      </c>
      <c r="L102" s="150">
        <f t="shared" si="5"/>
        <v>30000</v>
      </c>
      <c r="M102" s="134"/>
      <c r="N102" s="133"/>
    </row>
    <row r="103" spans="1:14" outlineLevel="1" x14ac:dyDescent="0.2">
      <c r="A103" s="131">
        <v>5400</v>
      </c>
      <c r="B103" s="131" t="s">
        <v>113</v>
      </c>
      <c r="C103" s="163"/>
      <c r="D103" s="143"/>
      <c r="E103" s="163"/>
      <c r="F103" s="143"/>
      <c r="G103" s="163"/>
      <c r="H103" s="143"/>
      <c r="I103" s="163"/>
      <c r="J103" s="143"/>
      <c r="K103" s="147">
        <f t="shared" si="4"/>
        <v>0</v>
      </c>
      <c r="L103" s="150">
        <f t="shared" si="5"/>
        <v>0</v>
      </c>
      <c r="M103" s="134"/>
      <c r="N103" s="133"/>
    </row>
    <row r="104" spans="1:14" outlineLevel="1" x14ac:dyDescent="0.2">
      <c r="A104" s="131">
        <v>5405</v>
      </c>
      <c r="B104" s="131" t="s">
        <v>114</v>
      </c>
      <c r="C104" s="163"/>
      <c r="D104" s="143"/>
      <c r="E104" s="163"/>
      <c r="F104" s="143"/>
      <c r="G104" s="163"/>
      <c r="H104" s="143"/>
      <c r="I104" s="163"/>
      <c r="J104" s="143"/>
      <c r="K104" s="147">
        <f t="shared" si="4"/>
        <v>0</v>
      </c>
      <c r="L104" s="150">
        <f t="shared" si="5"/>
        <v>0</v>
      </c>
      <c r="M104" s="134"/>
      <c r="N104" s="133"/>
    </row>
    <row r="105" spans="1:14" outlineLevel="1" x14ac:dyDescent="0.2">
      <c r="A105" s="131">
        <v>5990</v>
      </c>
      <c r="B105" s="131" t="s">
        <v>238</v>
      </c>
      <c r="C105" s="163"/>
      <c r="D105" s="143"/>
      <c r="E105" s="163"/>
      <c r="F105" s="143"/>
      <c r="G105" s="163"/>
      <c r="H105" s="143"/>
      <c r="I105" s="163"/>
      <c r="J105" s="143"/>
      <c r="K105" s="147">
        <f t="shared" si="4"/>
        <v>0</v>
      </c>
      <c r="L105" s="150">
        <f t="shared" si="5"/>
        <v>0</v>
      </c>
      <c r="M105" s="134"/>
      <c r="N105" s="133"/>
    </row>
    <row r="106" spans="1:14" outlineLevel="1" x14ac:dyDescent="0.2">
      <c r="A106" s="131">
        <v>5991</v>
      </c>
      <c r="B106" s="131" t="s">
        <v>115</v>
      </c>
      <c r="C106" s="163"/>
      <c r="D106" s="143"/>
      <c r="E106" s="163"/>
      <c r="F106" s="143"/>
      <c r="G106" s="163"/>
      <c r="H106" s="143"/>
      <c r="I106" s="163"/>
      <c r="J106" s="143"/>
      <c r="K106" s="147">
        <f t="shared" si="4"/>
        <v>0</v>
      </c>
      <c r="L106" s="150">
        <f t="shared" si="5"/>
        <v>0</v>
      </c>
      <c r="M106" s="134"/>
      <c r="N106" s="133"/>
    </row>
    <row r="107" spans="1:14" outlineLevel="1" x14ac:dyDescent="0.2">
      <c r="A107" s="131">
        <v>6010</v>
      </c>
      <c r="B107" s="131" t="s">
        <v>116</v>
      </c>
      <c r="C107" s="163"/>
      <c r="D107" s="143"/>
      <c r="E107" s="163">
        <v>43611.48</v>
      </c>
      <c r="F107" s="143"/>
      <c r="G107" s="163"/>
      <c r="H107" s="143"/>
      <c r="I107" s="163"/>
      <c r="J107" s="143"/>
      <c r="K107" s="147">
        <f t="shared" si="4"/>
        <v>43611.48</v>
      </c>
      <c r="L107" s="150">
        <f t="shared" si="5"/>
        <v>0</v>
      </c>
      <c r="M107" s="134"/>
      <c r="N107" s="133"/>
    </row>
    <row r="108" spans="1:14" outlineLevel="1" x14ac:dyDescent="0.2">
      <c r="A108" s="131">
        <v>6320</v>
      </c>
      <c r="B108" s="131" t="s">
        <v>262</v>
      </c>
      <c r="C108" s="163"/>
      <c r="D108" s="143"/>
      <c r="E108" s="163">
        <v>8315.2199999999993</v>
      </c>
      <c r="F108" s="143"/>
      <c r="G108" s="163"/>
      <c r="H108" s="143"/>
      <c r="I108" s="163"/>
      <c r="J108" s="143"/>
      <c r="K108" s="147">
        <f t="shared" si="4"/>
        <v>8315.2199999999993</v>
      </c>
      <c r="L108" s="150">
        <f t="shared" si="5"/>
        <v>0</v>
      </c>
      <c r="M108" s="134"/>
      <c r="N108" s="133"/>
    </row>
    <row r="109" spans="1:14" outlineLevel="1" x14ac:dyDescent="0.2">
      <c r="A109" s="131">
        <v>6326</v>
      </c>
      <c r="B109" s="131" t="s">
        <v>260</v>
      </c>
      <c r="C109" s="163"/>
      <c r="D109" s="143"/>
      <c r="E109" s="163"/>
      <c r="F109" s="143"/>
      <c r="G109" s="163"/>
      <c r="H109" s="143"/>
      <c r="I109" s="163"/>
      <c r="J109" s="143"/>
      <c r="K109" s="147">
        <f t="shared" si="4"/>
        <v>0</v>
      </c>
      <c r="L109" s="150">
        <f t="shared" si="5"/>
        <v>0</v>
      </c>
      <c r="M109" s="134"/>
      <c r="N109" s="133"/>
    </row>
    <row r="110" spans="1:14" outlineLevel="1" x14ac:dyDescent="0.2">
      <c r="A110" s="131">
        <v>6340</v>
      </c>
      <c r="B110" s="131" t="s">
        <v>117</v>
      </c>
      <c r="C110" s="163"/>
      <c r="D110" s="143"/>
      <c r="E110" s="163">
        <v>44613.697999999997</v>
      </c>
      <c r="F110" s="143">
        <v>45000</v>
      </c>
      <c r="G110" s="163"/>
      <c r="H110" s="143"/>
      <c r="I110" s="163"/>
      <c r="J110" s="143"/>
      <c r="K110" s="147">
        <f t="shared" si="4"/>
        <v>44613.697999999997</v>
      </c>
      <c r="L110" s="150">
        <f t="shared" si="5"/>
        <v>45000</v>
      </c>
      <c r="M110" s="134"/>
      <c r="N110" s="133"/>
    </row>
    <row r="111" spans="1:14" outlineLevel="1" x14ac:dyDescent="0.2">
      <c r="A111" s="131">
        <v>6341</v>
      </c>
      <c r="B111" s="131" t="s">
        <v>118</v>
      </c>
      <c r="C111" s="163">
        <v>111305.288</v>
      </c>
      <c r="D111" s="143">
        <v>190000</v>
      </c>
      <c r="E111" s="163"/>
      <c r="F111" s="143"/>
      <c r="G111" s="163"/>
      <c r="H111" s="143"/>
      <c r="I111" s="163"/>
      <c r="J111" s="143"/>
      <c r="K111" s="147">
        <f t="shared" si="4"/>
        <v>111305.288</v>
      </c>
      <c r="L111" s="150">
        <f t="shared" si="5"/>
        <v>190000</v>
      </c>
      <c r="M111" s="134"/>
      <c r="N111" s="133"/>
    </row>
    <row r="112" spans="1:14" outlineLevel="1" x14ac:dyDescent="0.2">
      <c r="A112" s="131">
        <v>6360</v>
      </c>
      <c r="B112" s="131" t="s">
        <v>270</v>
      </c>
      <c r="C112" s="163"/>
      <c r="D112" s="143"/>
      <c r="E112" s="163"/>
      <c r="F112" s="143"/>
      <c r="G112" s="163"/>
      <c r="H112" s="143"/>
      <c r="I112" s="163"/>
      <c r="J112" s="143"/>
      <c r="K112" s="147">
        <f t="shared" si="4"/>
        <v>0</v>
      </c>
      <c r="L112" s="150">
        <f t="shared" ref="L112" si="6">D112+F112+H112+J112</f>
        <v>0</v>
      </c>
      <c r="M112" s="134"/>
      <c r="N112" s="133"/>
    </row>
    <row r="113" spans="1:14" outlineLevel="1" x14ac:dyDescent="0.2">
      <c r="A113" s="131">
        <v>6420</v>
      </c>
      <c r="B113" s="131" t="s">
        <v>254</v>
      </c>
      <c r="C113" s="163"/>
      <c r="D113" s="143"/>
      <c r="E113" s="163"/>
      <c r="F113" s="143"/>
      <c r="G113" s="163"/>
      <c r="H113" s="143"/>
      <c r="I113" s="163"/>
      <c r="J113" s="143"/>
      <c r="K113" s="147">
        <f t="shared" si="4"/>
        <v>0</v>
      </c>
      <c r="L113" s="150">
        <f t="shared" si="5"/>
        <v>0</v>
      </c>
      <c r="M113" s="134"/>
      <c r="N113" s="133"/>
    </row>
    <row r="114" spans="1:14" outlineLevel="1" x14ac:dyDescent="0.2">
      <c r="A114" s="131">
        <v>6440</v>
      </c>
      <c r="B114" s="131" t="s">
        <v>119</v>
      </c>
      <c r="C114" s="163"/>
      <c r="D114" s="143"/>
      <c r="E114" s="163"/>
      <c r="F114" s="143"/>
      <c r="G114" s="163"/>
      <c r="H114" s="143"/>
      <c r="I114" s="163"/>
      <c r="J114" s="143"/>
      <c r="K114" s="147">
        <f t="shared" si="4"/>
        <v>0</v>
      </c>
      <c r="L114" s="150">
        <f t="shared" si="5"/>
        <v>0</v>
      </c>
      <c r="M114" s="134"/>
      <c r="N114" s="133"/>
    </row>
    <row r="115" spans="1:14" outlineLevel="1" x14ac:dyDescent="0.2">
      <c r="A115" s="131">
        <v>6490</v>
      </c>
      <c r="B115" s="131" t="s">
        <v>230</v>
      </c>
      <c r="C115" s="163"/>
      <c r="D115" s="143"/>
      <c r="E115" s="163"/>
      <c r="F115" s="143"/>
      <c r="G115" s="163"/>
      <c r="H115" s="143"/>
      <c r="I115" s="163">
        <v>1222.04</v>
      </c>
      <c r="J115" s="143">
        <v>1000</v>
      </c>
      <c r="K115" s="147">
        <f t="shared" si="4"/>
        <v>1222.04</v>
      </c>
      <c r="L115" s="150">
        <f t="shared" si="5"/>
        <v>1000</v>
      </c>
      <c r="M115" s="134"/>
      <c r="N115" s="133"/>
    </row>
    <row r="116" spans="1:14" outlineLevel="1" x14ac:dyDescent="0.2">
      <c r="A116" s="131">
        <v>6510</v>
      </c>
      <c r="B116" s="131" t="s">
        <v>246</v>
      </c>
      <c r="C116" s="163"/>
      <c r="D116" s="143">
        <v>10000</v>
      </c>
      <c r="E116" s="163"/>
      <c r="F116" s="143"/>
      <c r="G116" s="163"/>
      <c r="H116" s="143"/>
      <c r="I116" s="163"/>
      <c r="J116" s="143"/>
      <c r="K116" s="147">
        <f t="shared" si="4"/>
        <v>0</v>
      </c>
      <c r="L116" s="150">
        <f t="shared" si="5"/>
        <v>10000</v>
      </c>
      <c r="M116" s="134"/>
      <c r="N116" s="133"/>
    </row>
    <row r="117" spans="1:14" outlineLevel="1" x14ac:dyDescent="0.2">
      <c r="A117" s="131">
        <v>6540</v>
      </c>
      <c r="B117" s="131" t="s">
        <v>294</v>
      </c>
      <c r="C117" s="163">
        <v>-117528.09</v>
      </c>
      <c r="D117" s="143">
        <v>250000</v>
      </c>
      <c r="E117" s="163"/>
      <c r="F117" s="143"/>
      <c r="G117" s="163"/>
      <c r="H117" s="143"/>
      <c r="I117" s="163"/>
      <c r="J117" s="143"/>
      <c r="K117" s="147">
        <f t="shared" si="4"/>
        <v>-117528.09</v>
      </c>
      <c r="L117" s="150">
        <f t="shared" si="5"/>
        <v>250000</v>
      </c>
      <c r="M117" s="134"/>
      <c r="N117" s="133"/>
    </row>
    <row r="118" spans="1:14" outlineLevel="1" x14ac:dyDescent="0.2">
      <c r="A118" s="131">
        <v>6541</v>
      </c>
      <c r="B118" s="131" t="s">
        <v>247</v>
      </c>
      <c r="C118" s="163"/>
      <c r="D118" s="143"/>
      <c r="E118" s="163"/>
      <c r="F118" s="143"/>
      <c r="G118" s="163"/>
      <c r="H118" s="143"/>
      <c r="I118" s="163"/>
      <c r="J118" s="143"/>
      <c r="K118" s="147">
        <f t="shared" si="4"/>
        <v>0</v>
      </c>
      <c r="L118" s="150">
        <f t="shared" si="5"/>
        <v>0</v>
      </c>
      <c r="M118" s="134"/>
      <c r="N118" s="133"/>
    </row>
    <row r="119" spans="1:14" outlineLevel="1" x14ac:dyDescent="0.2">
      <c r="A119" s="131">
        <v>6542</v>
      </c>
      <c r="B119" s="131" t="s">
        <v>248</v>
      </c>
      <c r="C119" s="163"/>
      <c r="D119" s="143"/>
      <c r="E119" s="163"/>
      <c r="F119" s="143"/>
      <c r="G119" s="163"/>
      <c r="H119" s="143"/>
      <c r="I119" s="163"/>
      <c r="J119" s="143"/>
      <c r="K119" s="147">
        <f t="shared" si="4"/>
        <v>0</v>
      </c>
      <c r="L119" s="150">
        <f t="shared" si="5"/>
        <v>0</v>
      </c>
      <c r="M119" s="134"/>
      <c r="N119" s="133"/>
    </row>
    <row r="120" spans="1:14" outlineLevel="1" x14ac:dyDescent="0.2">
      <c r="A120" s="131">
        <v>6545</v>
      </c>
      <c r="B120" s="131" t="s">
        <v>252</v>
      </c>
      <c r="C120" s="163">
        <v>5742.2</v>
      </c>
      <c r="D120" s="143"/>
      <c r="E120" s="163"/>
      <c r="F120" s="143"/>
      <c r="G120" s="163"/>
      <c r="H120" s="143"/>
      <c r="I120" s="163"/>
      <c r="J120" s="143"/>
      <c r="K120" s="147">
        <f t="shared" si="4"/>
        <v>5742.2</v>
      </c>
      <c r="L120" s="150">
        <f t="shared" si="5"/>
        <v>0</v>
      </c>
      <c r="M120" s="134"/>
      <c r="N120" s="133"/>
    </row>
    <row r="121" spans="1:14" outlineLevel="1" x14ac:dyDescent="0.2">
      <c r="A121" s="131">
        <v>6550</v>
      </c>
      <c r="B121" s="131" t="s">
        <v>120</v>
      </c>
      <c r="C121" s="163">
        <v>818</v>
      </c>
      <c r="D121" s="143"/>
      <c r="E121" s="163"/>
      <c r="F121" s="143"/>
      <c r="G121" s="163"/>
      <c r="H121" s="143"/>
      <c r="I121" s="163"/>
      <c r="J121" s="143"/>
      <c r="K121" s="147">
        <f t="shared" si="4"/>
        <v>818</v>
      </c>
      <c r="L121" s="150">
        <f t="shared" si="5"/>
        <v>0</v>
      </c>
      <c r="M121" s="134"/>
      <c r="N121" s="133"/>
    </row>
    <row r="122" spans="1:14" outlineLevel="1" x14ac:dyDescent="0.2">
      <c r="A122" s="131">
        <v>6551</v>
      </c>
      <c r="B122" s="131" t="s">
        <v>271</v>
      </c>
      <c r="C122" s="163"/>
      <c r="D122" s="143"/>
      <c r="E122" s="163"/>
      <c r="F122" s="143"/>
      <c r="G122" s="163"/>
      <c r="H122" s="143"/>
      <c r="I122" s="163"/>
      <c r="J122" s="143"/>
      <c r="K122" s="147">
        <f t="shared" si="4"/>
        <v>0</v>
      </c>
      <c r="L122" s="150">
        <f t="shared" si="5"/>
        <v>0</v>
      </c>
      <c r="M122" s="134"/>
      <c r="N122" s="133"/>
    </row>
    <row r="123" spans="1:14" outlineLevel="1" x14ac:dyDescent="0.2">
      <c r="A123" s="131">
        <v>6552</v>
      </c>
      <c r="B123" s="131" t="s">
        <v>285</v>
      </c>
      <c r="C123" s="163"/>
      <c r="D123" s="143"/>
      <c r="E123" s="163"/>
      <c r="F123" s="143"/>
      <c r="G123" s="163"/>
      <c r="H123" s="143"/>
      <c r="I123" s="163"/>
      <c r="J123" s="143"/>
      <c r="K123" s="147">
        <f t="shared" si="4"/>
        <v>0</v>
      </c>
      <c r="L123" s="150">
        <f t="shared" si="5"/>
        <v>0</v>
      </c>
      <c r="M123" s="134"/>
      <c r="N123" s="133"/>
    </row>
    <row r="124" spans="1:14" outlineLevel="1" x14ac:dyDescent="0.2">
      <c r="A124" s="131">
        <v>6553</v>
      </c>
      <c r="B124" s="131" t="s">
        <v>286</v>
      </c>
      <c r="C124" s="163"/>
      <c r="D124" s="143"/>
      <c r="E124" s="163"/>
      <c r="F124" s="143"/>
      <c r="G124" s="163"/>
      <c r="H124" s="143"/>
      <c r="I124" s="163">
        <v>9706.8140000000003</v>
      </c>
      <c r="J124" s="143">
        <v>15000</v>
      </c>
      <c r="K124" s="147">
        <f t="shared" si="4"/>
        <v>9706.8140000000003</v>
      </c>
      <c r="L124" s="150">
        <f t="shared" si="5"/>
        <v>15000</v>
      </c>
      <c r="M124" s="134"/>
      <c r="N124" s="133"/>
    </row>
    <row r="125" spans="1:14" outlineLevel="1" x14ac:dyDescent="0.2">
      <c r="A125" s="131">
        <v>6599</v>
      </c>
      <c r="B125" s="131" t="s">
        <v>121</v>
      </c>
      <c r="C125" s="163"/>
      <c r="D125" s="143"/>
      <c r="E125" s="163"/>
      <c r="F125" s="143"/>
      <c r="G125" s="163"/>
      <c r="H125" s="143"/>
      <c r="I125" s="163"/>
      <c r="J125" s="143"/>
      <c r="K125" s="147">
        <f t="shared" si="4"/>
        <v>0</v>
      </c>
      <c r="L125" s="150">
        <f t="shared" si="5"/>
        <v>0</v>
      </c>
      <c r="M125" s="134"/>
      <c r="N125" s="133"/>
    </row>
    <row r="126" spans="1:14" outlineLevel="1" x14ac:dyDescent="0.2">
      <c r="A126" s="131">
        <v>6600</v>
      </c>
      <c r="B126" s="131" t="s">
        <v>122</v>
      </c>
      <c r="C126" s="163">
        <v>26968.09</v>
      </c>
      <c r="D126" s="143"/>
      <c r="E126" s="163"/>
      <c r="F126" s="143"/>
      <c r="G126" s="163"/>
      <c r="H126" s="143"/>
      <c r="I126" s="163"/>
      <c r="J126" s="143"/>
      <c r="K126" s="147">
        <f t="shared" si="4"/>
        <v>26968.09</v>
      </c>
      <c r="L126" s="150">
        <f t="shared" si="5"/>
        <v>0</v>
      </c>
      <c r="M126" s="134"/>
      <c r="N126" s="133"/>
    </row>
    <row r="127" spans="1:14" outlineLevel="1" x14ac:dyDescent="0.2">
      <c r="A127" s="131">
        <v>6610</v>
      </c>
      <c r="B127" s="131" t="s">
        <v>123</v>
      </c>
      <c r="C127" s="163">
        <v>301646.89199999999</v>
      </c>
      <c r="D127" s="143">
        <v>10000</v>
      </c>
      <c r="E127" s="163"/>
      <c r="F127" s="143"/>
      <c r="G127" s="163"/>
      <c r="H127" s="143"/>
      <c r="I127" s="163"/>
      <c r="J127" s="143"/>
      <c r="K127" s="147">
        <f t="shared" si="4"/>
        <v>301646.89199999999</v>
      </c>
      <c r="L127" s="150">
        <f t="shared" si="5"/>
        <v>10000</v>
      </c>
      <c r="M127" s="134"/>
      <c r="N127" s="133"/>
    </row>
    <row r="128" spans="1:14" outlineLevel="1" x14ac:dyDescent="0.2">
      <c r="A128" s="131">
        <v>6620</v>
      </c>
      <c r="B128" s="131" t="s">
        <v>242</v>
      </c>
      <c r="C128" s="163"/>
      <c r="D128" s="143">
        <v>30000</v>
      </c>
      <c r="E128" s="163"/>
      <c r="F128" s="143"/>
      <c r="G128" s="163"/>
      <c r="H128" s="143"/>
      <c r="I128" s="163"/>
      <c r="J128" s="143"/>
      <c r="K128" s="147">
        <f t="shared" si="4"/>
        <v>0</v>
      </c>
      <c r="L128" s="150">
        <f t="shared" si="5"/>
        <v>30000</v>
      </c>
      <c r="M128" s="134"/>
      <c r="N128" s="133"/>
    </row>
    <row r="129" spans="1:14" outlineLevel="1" x14ac:dyDescent="0.2">
      <c r="A129" s="131">
        <v>6640</v>
      </c>
      <c r="B129" s="131" t="s">
        <v>124</v>
      </c>
      <c r="C129" s="163">
        <v>462593.24800000002</v>
      </c>
      <c r="D129" s="143">
        <v>20000</v>
      </c>
      <c r="E129" s="163"/>
      <c r="F129" s="143"/>
      <c r="G129" s="163"/>
      <c r="H129" s="143"/>
      <c r="I129" s="163"/>
      <c r="J129" s="143"/>
      <c r="K129" s="147">
        <f t="shared" si="4"/>
        <v>462593.24800000002</v>
      </c>
      <c r="L129" s="150">
        <f t="shared" si="5"/>
        <v>20000</v>
      </c>
      <c r="M129" s="134"/>
      <c r="N129" s="133"/>
    </row>
    <row r="130" spans="1:14" outlineLevel="1" x14ac:dyDescent="0.2">
      <c r="A130" s="131">
        <v>6641</v>
      </c>
      <c r="B130" s="131" t="s">
        <v>125</v>
      </c>
      <c r="C130" s="163"/>
      <c r="D130" s="143"/>
      <c r="E130" s="163"/>
      <c r="F130" s="143"/>
      <c r="G130" s="163"/>
      <c r="H130" s="143"/>
      <c r="I130" s="163"/>
      <c r="J130" s="143"/>
      <c r="K130" s="147">
        <f t="shared" si="4"/>
        <v>0</v>
      </c>
      <c r="L130" s="150">
        <f t="shared" si="5"/>
        <v>0</v>
      </c>
      <c r="M130" s="134"/>
      <c r="N130" s="133"/>
    </row>
    <row r="131" spans="1:14" outlineLevel="1" x14ac:dyDescent="0.2">
      <c r="A131" s="131">
        <v>6642</v>
      </c>
      <c r="B131" s="131" t="s">
        <v>126</v>
      </c>
      <c r="C131" s="163">
        <v>173998.54399999999</v>
      </c>
      <c r="D131" s="143">
        <v>20000</v>
      </c>
      <c r="E131" s="163"/>
      <c r="F131" s="143"/>
      <c r="G131" s="163"/>
      <c r="H131" s="143"/>
      <c r="I131" s="163"/>
      <c r="J131" s="143"/>
      <c r="K131" s="147">
        <f t="shared" si="4"/>
        <v>173998.54399999999</v>
      </c>
      <c r="L131" s="150">
        <f t="shared" si="5"/>
        <v>20000</v>
      </c>
      <c r="M131" s="134"/>
      <c r="N131" s="133"/>
    </row>
    <row r="132" spans="1:14" outlineLevel="1" x14ac:dyDescent="0.2">
      <c r="A132" s="131">
        <v>6645</v>
      </c>
      <c r="B132" s="131" t="s">
        <v>127</v>
      </c>
      <c r="C132" s="163">
        <v>94952.712</v>
      </c>
      <c r="D132" s="143">
        <v>50000</v>
      </c>
      <c r="E132" s="163"/>
      <c r="F132" s="143"/>
      <c r="G132" s="163"/>
      <c r="H132" s="143"/>
      <c r="I132" s="163"/>
      <c r="J132" s="143"/>
      <c r="K132" s="147">
        <f t="shared" si="4"/>
        <v>94952.712</v>
      </c>
      <c r="L132" s="150">
        <f t="shared" si="5"/>
        <v>50000</v>
      </c>
      <c r="M132" s="134"/>
      <c r="N132" s="133"/>
    </row>
    <row r="133" spans="1:14" outlineLevel="1" x14ac:dyDescent="0.2">
      <c r="A133" s="131">
        <v>6650</v>
      </c>
      <c r="B133" s="131" t="s">
        <v>128</v>
      </c>
      <c r="C133" s="163"/>
      <c r="D133" s="143"/>
      <c r="E133" s="163"/>
      <c r="F133" s="143"/>
      <c r="G133" s="163"/>
      <c r="H133" s="143"/>
      <c r="I133" s="163"/>
      <c r="J133" s="143"/>
      <c r="K133" s="147">
        <f t="shared" si="4"/>
        <v>0</v>
      </c>
      <c r="L133" s="150">
        <f t="shared" si="5"/>
        <v>0</v>
      </c>
      <c r="M133" s="134"/>
      <c r="N133" s="133"/>
    </row>
    <row r="134" spans="1:14" outlineLevel="1" x14ac:dyDescent="0.2">
      <c r="A134" s="131">
        <v>6660</v>
      </c>
      <c r="B134" s="131" t="s">
        <v>129</v>
      </c>
      <c r="C134" s="163">
        <v>221577.56400000001</v>
      </c>
      <c r="D134" s="143">
        <v>250000</v>
      </c>
      <c r="E134" s="163"/>
      <c r="F134" s="143">
        <v>12000</v>
      </c>
      <c r="G134" s="163"/>
      <c r="H134" s="143"/>
      <c r="I134" s="163"/>
      <c r="J134" s="143"/>
      <c r="K134" s="147">
        <f t="shared" ref="K134:K180" si="7">C134+E134+G134+I134</f>
        <v>221577.56400000001</v>
      </c>
      <c r="L134" s="150">
        <f t="shared" si="5"/>
        <v>262000</v>
      </c>
      <c r="M134" s="134"/>
      <c r="N134" s="133"/>
    </row>
    <row r="135" spans="1:14" outlineLevel="1" x14ac:dyDescent="0.2">
      <c r="A135" s="131">
        <v>6680</v>
      </c>
      <c r="B135" s="131" t="s">
        <v>130</v>
      </c>
      <c r="C135" s="163">
        <v>831.28</v>
      </c>
      <c r="D135" s="143">
        <v>80000</v>
      </c>
      <c r="E135" s="163">
        <v>18931.32</v>
      </c>
      <c r="F135" s="143">
        <v>50000</v>
      </c>
      <c r="G135" s="163"/>
      <c r="H135" s="143"/>
      <c r="I135" s="163"/>
      <c r="J135" s="143"/>
      <c r="K135" s="147">
        <f t="shared" si="7"/>
        <v>19762.599999999999</v>
      </c>
      <c r="L135" s="150">
        <f t="shared" si="5"/>
        <v>130000</v>
      </c>
      <c r="M135" s="134"/>
      <c r="N135" s="133"/>
    </row>
    <row r="136" spans="1:14" outlineLevel="1" x14ac:dyDescent="0.2">
      <c r="A136" s="131">
        <v>6690</v>
      </c>
      <c r="B136" s="131" t="s">
        <v>131</v>
      </c>
      <c r="C136" s="163"/>
      <c r="D136" s="143"/>
      <c r="E136" s="163">
        <v>13121.87</v>
      </c>
      <c r="F136" s="143">
        <v>50000</v>
      </c>
      <c r="G136" s="163"/>
      <c r="H136" s="143"/>
      <c r="I136" s="163"/>
      <c r="J136" s="143"/>
      <c r="K136" s="147">
        <f t="shared" si="7"/>
        <v>13121.87</v>
      </c>
      <c r="L136" s="150">
        <f t="shared" si="5"/>
        <v>50000</v>
      </c>
      <c r="M136" s="134"/>
      <c r="N136" s="133"/>
    </row>
    <row r="137" spans="1:14" outlineLevel="1" x14ac:dyDescent="0.2">
      <c r="A137" s="131">
        <v>6695</v>
      </c>
      <c r="B137" s="131" t="s">
        <v>132</v>
      </c>
      <c r="C137" s="163"/>
      <c r="D137" s="143"/>
      <c r="E137" s="163">
        <v>16083.99</v>
      </c>
      <c r="F137" s="143">
        <v>15000</v>
      </c>
      <c r="G137" s="163"/>
      <c r="H137" s="143"/>
      <c r="I137" s="163"/>
      <c r="J137" s="143"/>
      <c r="K137" s="147">
        <f t="shared" si="7"/>
        <v>16083.99</v>
      </c>
      <c r="L137" s="150">
        <f t="shared" si="5"/>
        <v>15000</v>
      </c>
      <c r="M137" s="134"/>
      <c r="N137" s="133"/>
    </row>
    <row r="138" spans="1:14" outlineLevel="1" x14ac:dyDescent="0.2">
      <c r="A138" s="131">
        <v>6696</v>
      </c>
      <c r="B138" s="131" t="s">
        <v>296</v>
      </c>
      <c r="C138" s="163"/>
      <c r="D138" s="143"/>
      <c r="E138" s="163">
        <v>58932.89</v>
      </c>
      <c r="F138" s="143"/>
      <c r="G138" s="163"/>
      <c r="H138" s="143"/>
      <c r="I138" s="163"/>
      <c r="J138" s="143"/>
      <c r="K138" s="147">
        <f t="shared" si="7"/>
        <v>58932.89</v>
      </c>
      <c r="L138" s="150">
        <f t="shared" si="5"/>
        <v>0</v>
      </c>
      <c r="M138" s="134"/>
      <c r="N138" s="133"/>
    </row>
    <row r="139" spans="1:14" outlineLevel="1" x14ac:dyDescent="0.2">
      <c r="A139" s="131">
        <v>6701</v>
      </c>
      <c r="B139" s="131" t="s">
        <v>261</v>
      </c>
      <c r="C139" s="163"/>
      <c r="D139" s="143"/>
      <c r="E139" s="163"/>
      <c r="F139" s="143"/>
      <c r="G139" s="163"/>
      <c r="H139" s="143"/>
      <c r="I139" s="163"/>
      <c r="J139" s="143"/>
      <c r="K139" s="147">
        <f t="shared" si="7"/>
        <v>0</v>
      </c>
      <c r="L139" s="150">
        <f t="shared" si="5"/>
        <v>0</v>
      </c>
      <c r="M139" s="134"/>
      <c r="N139" s="133"/>
    </row>
    <row r="140" spans="1:14" outlineLevel="1" x14ac:dyDescent="0.2">
      <c r="A140" s="131">
        <v>6705</v>
      </c>
      <c r="B140" s="131" t="s">
        <v>133</v>
      </c>
      <c r="C140" s="163"/>
      <c r="D140" s="143"/>
      <c r="E140" s="163"/>
      <c r="F140" s="143"/>
      <c r="G140" s="163"/>
      <c r="H140" s="143"/>
      <c r="I140" s="163">
        <v>105554.746</v>
      </c>
      <c r="J140" s="143">
        <v>100000</v>
      </c>
      <c r="K140" s="147">
        <f t="shared" si="7"/>
        <v>105554.746</v>
      </c>
      <c r="L140" s="150">
        <f t="shared" si="5"/>
        <v>100000</v>
      </c>
      <c r="M140" s="134"/>
      <c r="N140" s="133"/>
    </row>
    <row r="141" spans="1:14" outlineLevel="1" x14ac:dyDescent="0.2">
      <c r="A141" s="131">
        <v>6720</v>
      </c>
      <c r="B141" s="131" t="s">
        <v>134</v>
      </c>
      <c r="C141" s="163"/>
      <c r="D141" s="143"/>
      <c r="E141" s="163"/>
      <c r="F141" s="143"/>
      <c r="G141" s="163"/>
      <c r="H141" s="143"/>
      <c r="I141" s="163"/>
      <c r="J141" s="143"/>
      <c r="K141" s="147">
        <f t="shared" si="7"/>
        <v>0</v>
      </c>
      <c r="L141" s="150">
        <f t="shared" si="5"/>
        <v>0</v>
      </c>
      <c r="M141" s="134"/>
      <c r="N141" s="133"/>
    </row>
    <row r="142" spans="1:14" outlineLevel="1" x14ac:dyDescent="0.2">
      <c r="A142" s="131">
        <v>6721</v>
      </c>
      <c r="B142" s="131" t="s">
        <v>135</v>
      </c>
      <c r="C142" s="163"/>
      <c r="D142" s="143"/>
      <c r="E142" s="163"/>
      <c r="F142" s="143"/>
      <c r="G142" s="163"/>
      <c r="H142" s="143"/>
      <c r="I142" s="163"/>
      <c r="J142" s="143"/>
      <c r="K142" s="147">
        <f t="shared" si="7"/>
        <v>0</v>
      </c>
      <c r="L142" s="150">
        <f t="shared" si="5"/>
        <v>0</v>
      </c>
      <c r="M142" s="134"/>
      <c r="N142" s="133"/>
    </row>
    <row r="143" spans="1:14" outlineLevel="1" x14ac:dyDescent="0.2">
      <c r="A143" s="131">
        <v>6800</v>
      </c>
      <c r="B143" s="131" t="s">
        <v>136</v>
      </c>
      <c r="C143" s="163"/>
      <c r="D143" s="143"/>
      <c r="E143" s="163">
        <v>2732.1840000000002</v>
      </c>
      <c r="F143" s="143">
        <v>1000</v>
      </c>
      <c r="G143" s="163"/>
      <c r="H143" s="143"/>
      <c r="I143" s="163"/>
      <c r="J143" s="143"/>
      <c r="K143" s="147">
        <f t="shared" si="7"/>
        <v>2732.1840000000002</v>
      </c>
      <c r="L143" s="150">
        <f t="shared" si="5"/>
        <v>1000</v>
      </c>
      <c r="M143" s="134"/>
      <c r="N143" s="133"/>
    </row>
    <row r="144" spans="1:14" outlineLevel="1" x14ac:dyDescent="0.2">
      <c r="A144" s="131">
        <v>6845</v>
      </c>
      <c r="B144" s="131" t="s">
        <v>137</v>
      </c>
      <c r="C144" s="163"/>
      <c r="D144" s="143">
        <v>5000</v>
      </c>
      <c r="E144" s="163">
        <v>11883.922</v>
      </c>
      <c r="F144" s="143">
        <v>12000</v>
      </c>
      <c r="G144" s="163"/>
      <c r="H144" s="143"/>
      <c r="I144" s="163"/>
      <c r="J144" s="143"/>
      <c r="K144" s="147">
        <f t="shared" si="7"/>
        <v>11883.922</v>
      </c>
      <c r="L144" s="150">
        <f t="shared" si="5"/>
        <v>17000</v>
      </c>
      <c r="M144" s="134"/>
      <c r="N144" s="133"/>
    </row>
    <row r="145" spans="1:14" outlineLevel="1" x14ac:dyDescent="0.2">
      <c r="A145" s="131">
        <v>6860</v>
      </c>
      <c r="B145" s="131" t="s">
        <v>138</v>
      </c>
      <c r="C145" s="163"/>
      <c r="D145" s="143"/>
      <c r="E145" s="163"/>
      <c r="F145" s="143">
        <v>1500</v>
      </c>
      <c r="G145" s="163"/>
      <c r="H145" s="143"/>
      <c r="I145" s="163">
        <v>1455</v>
      </c>
      <c r="J145" s="143">
        <v>1500</v>
      </c>
      <c r="K145" s="147">
        <f t="shared" si="7"/>
        <v>1455</v>
      </c>
      <c r="L145" s="150">
        <f t="shared" ref="L145:L180" si="8">D145+F145+H145+J145</f>
        <v>3000</v>
      </c>
      <c r="M145" s="134"/>
      <c r="N145" s="133"/>
    </row>
    <row r="146" spans="1:14" outlineLevel="1" x14ac:dyDescent="0.2">
      <c r="A146" s="131">
        <v>6861</v>
      </c>
      <c r="B146" s="131" t="s">
        <v>139</v>
      </c>
      <c r="C146" s="163"/>
      <c r="D146" s="143"/>
      <c r="E146" s="163"/>
      <c r="F146" s="143">
        <v>5000</v>
      </c>
      <c r="G146" s="163"/>
      <c r="H146" s="143"/>
      <c r="I146" s="163"/>
      <c r="J146" s="143"/>
      <c r="K146" s="147">
        <f t="shared" si="7"/>
        <v>0</v>
      </c>
      <c r="L146" s="150">
        <f t="shared" si="8"/>
        <v>5000</v>
      </c>
      <c r="M146" s="134"/>
      <c r="N146" s="133"/>
    </row>
    <row r="147" spans="1:14" outlineLevel="1" x14ac:dyDescent="0.2">
      <c r="A147" s="131">
        <v>6862</v>
      </c>
      <c r="B147" s="131" t="s">
        <v>140</v>
      </c>
      <c r="C147" s="163"/>
      <c r="D147" s="143">
        <v>20000</v>
      </c>
      <c r="E147" s="163">
        <v>12781</v>
      </c>
      <c r="F147" s="143">
        <v>15000</v>
      </c>
      <c r="G147" s="163"/>
      <c r="H147" s="143"/>
      <c r="I147" s="163"/>
      <c r="J147" s="143"/>
      <c r="K147" s="147">
        <f t="shared" si="7"/>
        <v>12781</v>
      </c>
      <c r="L147" s="150">
        <f t="shared" si="8"/>
        <v>35000</v>
      </c>
      <c r="M147" s="134"/>
      <c r="N147" s="133"/>
    </row>
    <row r="148" spans="1:14" outlineLevel="1" x14ac:dyDescent="0.2">
      <c r="A148" s="131">
        <v>6890</v>
      </c>
      <c r="B148" s="131" t="s">
        <v>141</v>
      </c>
      <c r="C148" s="163"/>
      <c r="D148" s="143"/>
      <c r="E148" s="163"/>
      <c r="F148" s="143"/>
      <c r="G148" s="163"/>
      <c r="H148" s="143"/>
      <c r="I148" s="163">
        <v>8135.04</v>
      </c>
      <c r="J148" s="143">
        <v>25000</v>
      </c>
      <c r="K148" s="147">
        <f t="shared" si="7"/>
        <v>8135.04</v>
      </c>
      <c r="L148" s="150">
        <f t="shared" si="8"/>
        <v>25000</v>
      </c>
      <c r="M148" s="134"/>
      <c r="N148" s="133"/>
    </row>
    <row r="149" spans="1:14" outlineLevel="1" x14ac:dyDescent="0.2">
      <c r="A149" s="131">
        <v>6900</v>
      </c>
      <c r="B149" s="131" t="s">
        <v>142</v>
      </c>
      <c r="C149" s="163"/>
      <c r="D149" s="143"/>
      <c r="E149" s="163">
        <v>421.71199999999999</v>
      </c>
      <c r="F149" s="143"/>
      <c r="G149" s="163"/>
      <c r="H149" s="143"/>
      <c r="I149" s="163"/>
      <c r="J149" s="143"/>
      <c r="K149" s="147">
        <f t="shared" si="7"/>
        <v>421.71199999999999</v>
      </c>
      <c r="L149" s="150">
        <f t="shared" si="8"/>
        <v>0</v>
      </c>
      <c r="M149" s="134"/>
      <c r="N149" s="133"/>
    </row>
    <row r="150" spans="1:14" outlineLevel="1" x14ac:dyDescent="0.2">
      <c r="A150" s="131">
        <v>6903</v>
      </c>
      <c r="B150" s="131" t="s">
        <v>143</v>
      </c>
      <c r="C150" s="163"/>
      <c r="D150" s="143"/>
      <c r="E150" s="163">
        <v>220.76</v>
      </c>
      <c r="F150" s="143">
        <v>2000</v>
      </c>
      <c r="G150" s="163"/>
      <c r="H150" s="143"/>
      <c r="I150" s="163"/>
      <c r="J150" s="143"/>
      <c r="K150" s="147">
        <f t="shared" si="7"/>
        <v>220.76</v>
      </c>
      <c r="L150" s="150">
        <f t="shared" si="8"/>
        <v>2000</v>
      </c>
      <c r="M150" s="134"/>
      <c r="N150" s="133"/>
    </row>
    <row r="151" spans="1:14" outlineLevel="1" x14ac:dyDescent="0.2">
      <c r="A151" s="131">
        <v>6940</v>
      </c>
      <c r="B151" s="131" t="s">
        <v>144</v>
      </c>
      <c r="C151" s="163"/>
      <c r="D151" s="143"/>
      <c r="E151" s="163"/>
      <c r="F151" s="143"/>
      <c r="G151" s="163"/>
      <c r="H151" s="143"/>
      <c r="I151" s="163"/>
      <c r="J151" s="143">
        <v>250</v>
      </c>
      <c r="K151" s="147">
        <f t="shared" si="7"/>
        <v>0</v>
      </c>
      <c r="L151" s="150">
        <f t="shared" si="8"/>
        <v>250</v>
      </c>
      <c r="M151" s="134"/>
      <c r="N151" s="133"/>
    </row>
    <row r="152" spans="1:14" outlineLevel="1" x14ac:dyDescent="0.2">
      <c r="A152" s="131">
        <v>7000</v>
      </c>
      <c r="B152" s="131" t="s">
        <v>239</v>
      </c>
      <c r="C152" s="163"/>
      <c r="D152" s="143"/>
      <c r="E152" s="163"/>
      <c r="F152" s="143"/>
      <c r="G152" s="163"/>
      <c r="H152" s="143"/>
      <c r="I152" s="163"/>
      <c r="J152" s="143"/>
      <c r="K152" s="147">
        <f t="shared" si="7"/>
        <v>0</v>
      </c>
      <c r="L152" s="150">
        <f t="shared" si="8"/>
        <v>0</v>
      </c>
      <c r="M152" s="134"/>
      <c r="N152" s="133"/>
    </row>
    <row r="153" spans="1:14" outlineLevel="1" x14ac:dyDescent="0.2">
      <c r="A153" s="131">
        <v>7020</v>
      </c>
      <c r="B153" s="131" t="s">
        <v>275</v>
      </c>
      <c r="C153" s="163"/>
      <c r="D153" s="143">
        <v>5000</v>
      </c>
      <c r="E153" s="163"/>
      <c r="F153" s="143"/>
      <c r="G153" s="163"/>
      <c r="H153" s="143"/>
      <c r="I153" s="163"/>
      <c r="J153" s="143"/>
      <c r="K153" s="147">
        <f t="shared" si="7"/>
        <v>0</v>
      </c>
      <c r="L153" s="150">
        <f t="shared" si="8"/>
        <v>5000</v>
      </c>
      <c r="M153" s="134"/>
      <c r="N153" s="133"/>
    </row>
    <row r="154" spans="1:14" outlineLevel="1" x14ac:dyDescent="0.2">
      <c r="A154" s="131">
        <v>7100</v>
      </c>
      <c r="B154" s="131" t="s">
        <v>253</v>
      </c>
      <c r="C154" s="163"/>
      <c r="D154" s="143"/>
      <c r="E154" s="163"/>
      <c r="F154" s="143"/>
      <c r="G154" s="163"/>
      <c r="H154" s="143"/>
      <c r="I154" s="163"/>
      <c r="J154" s="143"/>
      <c r="K154" s="147">
        <f t="shared" si="7"/>
        <v>0</v>
      </c>
      <c r="L154" s="150">
        <f t="shared" si="8"/>
        <v>0</v>
      </c>
      <c r="M154" s="134"/>
      <c r="N154" s="133"/>
    </row>
    <row r="155" spans="1:14" outlineLevel="1" x14ac:dyDescent="0.2">
      <c r="A155" s="131">
        <v>7101</v>
      </c>
      <c r="B155" s="131" t="s">
        <v>243</v>
      </c>
      <c r="C155" s="163"/>
      <c r="D155" s="143"/>
      <c r="E155" s="163"/>
      <c r="F155" s="143"/>
      <c r="G155" s="163"/>
      <c r="H155" s="143"/>
      <c r="I155" s="163"/>
      <c r="J155" s="143"/>
      <c r="K155" s="147">
        <f t="shared" si="7"/>
        <v>0</v>
      </c>
      <c r="L155" s="150">
        <f t="shared" si="8"/>
        <v>0</v>
      </c>
      <c r="M155" s="134"/>
      <c r="N155" s="133"/>
    </row>
    <row r="156" spans="1:14" outlineLevel="1" x14ac:dyDescent="0.2">
      <c r="A156" s="131">
        <v>7140</v>
      </c>
      <c r="B156" s="131" t="s">
        <v>145</v>
      </c>
      <c r="C156" s="163"/>
      <c r="D156" s="143"/>
      <c r="E156" s="163"/>
      <c r="F156" s="143"/>
      <c r="G156" s="163"/>
      <c r="H156" s="143"/>
      <c r="I156" s="163"/>
      <c r="J156" s="143"/>
      <c r="K156" s="147">
        <f t="shared" si="7"/>
        <v>0</v>
      </c>
      <c r="L156" s="150">
        <f t="shared" si="8"/>
        <v>0</v>
      </c>
      <c r="M156" s="134"/>
      <c r="N156" s="133"/>
    </row>
    <row r="157" spans="1:14" outlineLevel="1" x14ac:dyDescent="0.2">
      <c r="A157" s="131">
        <v>7320</v>
      </c>
      <c r="B157" s="131" t="s">
        <v>146</v>
      </c>
      <c r="C157" s="163"/>
      <c r="D157" s="143"/>
      <c r="E157" s="163"/>
      <c r="F157" s="143"/>
      <c r="G157" s="163"/>
      <c r="H157" s="143"/>
      <c r="I157" s="163"/>
      <c r="J157" s="143"/>
      <c r="K157" s="147">
        <f t="shared" si="7"/>
        <v>0</v>
      </c>
      <c r="L157" s="150">
        <f t="shared" si="8"/>
        <v>0</v>
      </c>
      <c r="M157" s="134"/>
      <c r="N157" s="133"/>
    </row>
    <row r="158" spans="1:14" outlineLevel="1" x14ac:dyDescent="0.2">
      <c r="A158" s="131">
        <v>7323</v>
      </c>
      <c r="B158" s="131" t="s">
        <v>147</v>
      </c>
      <c r="C158" s="163"/>
      <c r="D158" s="143"/>
      <c r="E158" s="163"/>
      <c r="F158" s="143"/>
      <c r="G158" s="163"/>
      <c r="H158" s="143"/>
      <c r="I158" s="163"/>
      <c r="J158" s="143"/>
      <c r="K158" s="147">
        <f t="shared" si="7"/>
        <v>0</v>
      </c>
      <c r="L158" s="150">
        <f t="shared" si="8"/>
        <v>0</v>
      </c>
      <c r="M158" s="134"/>
      <c r="N158" s="133"/>
    </row>
    <row r="159" spans="1:14" outlineLevel="1" x14ac:dyDescent="0.2">
      <c r="A159" s="131">
        <v>7324</v>
      </c>
      <c r="B159" s="131" t="s">
        <v>148</v>
      </c>
      <c r="C159" s="163">
        <v>210</v>
      </c>
      <c r="D159" s="143">
        <v>5000</v>
      </c>
      <c r="E159" s="163"/>
      <c r="F159" s="143"/>
      <c r="G159" s="163"/>
      <c r="H159" s="143"/>
      <c r="I159" s="163"/>
      <c r="J159" s="143"/>
      <c r="K159" s="147">
        <f t="shared" si="7"/>
        <v>210</v>
      </c>
      <c r="L159" s="150">
        <f t="shared" si="8"/>
        <v>5000</v>
      </c>
      <c r="M159" s="134"/>
      <c r="N159" s="133"/>
    </row>
    <row r="160" spans="1:14" outlineLevel="1" x14ac:dyDescent="0.2">
      <c r="A160" s="131">
        <v>7328</v>
      </c>
      <c r="B160" s="131" t="s">
        <v>149</v>
      </c>
      <c r="C160" s="163"/>
      <c r="D160" s="143"/>
      <c r="E160" s="163"/>
      <c r="F160" s="143"/>
      <c r="G160" s="163"/>
      <c r="H160" s="143"/>
      <c r="I160" s="163"/>
      <c r="J160" s="143"/>
      <c r="K160" s="147">
        <f t="shared" si="7"/>
        <v>0</v>
      </c>
      <c r="L160" s="150">
        <f t="shared" si="8"/>
        <v>0</v>
      </c>
      <c r="M160" s="134"/>
      <c r="N160" s="133"/>
    </row>
    <row r="161" spans="1:15" outlineLevel="1" x14ac:dyDescent="0.2">
      <c r="A161" s="131">
        <v>7350</v>
      </c>
      <c r="B161" s="131" t="s">
        <v>150</v>
      </c>
      <c r="C161" s="163"/>
      <c r="D161" s="143"/>
      <c r="E161" s="163"/>
      <c r="F161" s="143"/>
      <c r="G161" s="163"/>
      <c r="H161" s="143"/>
      <c r="I161" s="163"/>
      <c r="J161" s="143"/>
      <c r="K161" s="147">
        <f t="shared" si="7"/>
        <v>0</v>
      </c>
      <c r="L161" s="150">
        <f t="shared" si="8"/>
        <v>0</v>
      </c>
      <c r="M161" s="134"/>
      <c r="N161" s="133"/>
    </row>
    <row r="162" spans="1:15" outlineLevel="1" x14ac:dyDescent="0.2">
      <c r="A162" s="131">
        <v>7400</v>
      </c>
      <c r="B162" s="131" t="s">
        <v>295</v>
      </c>
      <c r="C162" s="163">
        <v>2000</v>
      </c>
      <c r="D162" s="143"/>
      <c r="E162" s="163"/>
      <c r="F162" s="143"/>
      <c r="G162" s="163"/>
      <c r="H162" s="143"/>
      <c r="I162" s="163"/>
      <c r="J162" s="143"/>
      <c r="K162" s="147">
        <f t="shared" si="7"/>
        <v>2000</v>
      </c>
      <c r="L162" s="150">
        <f t="shared" si="8"/>
        <v>0</v>
      </c>
      <c r="M162" s="134"/>
      <c r="N162" s="133"/>
    </row>
    <row r="163" spans="1:15" outlineLevel="1" x14ac:dyDescent="0.2">
      <c r="A163" s="131">
        <v>7410</v>
      </c>
      <c r="B163" s="131" t="s">
        <v>151</v>
      </c>
      <c r="C163" s="163"/>
      <c r="D163" s="143"/>
      <c r="E163" s="163"/>
      <c r="F163" s="143"/>
      <c r="G163" s="163"/>
      <c r="H163" s="143"/>
      <c r="I163" s="163">
        <v>11140</v>
      </c>
      <c r="J163" s="143">
        <v>12000</v>
      </c>
      <c r="K163" s="147">
        <f t="shared" si="7"/>
        <v>11140</v>
      </c>
      <c r="L163" s="150">
        <f t="shared" si="8"/>
        <v>12000</v>
      </c>
      <c r="M163" s="134"/>
      <c r="N163" s="133"/>
    </row>
    <row r="164" spans="1:15" outlineLevel="1" x14ac:dyDescent="0.2">
      <c r="A164" s="131">
        <v>7420</v>
      </c>
      <c r="B164" s="131" t="s">
        <v>152</v>
      </c>
      <c r="C164" s="163">
        <v>629</v>
      </c>
      <c r="D164" s="143">
        <v>2000</v>
      </c>
      <c r="E164" s="163">
        <v>2173</v>
      </c>
      <c r="F164" s="143">
        <v>2000</v>
      </c>
      <c r="G164" s="163"/>
      <c r="H164" s="143"/>
      <c r="I164" s="163"/>
      <c r="J164" s="143"/>
      <c r="K164" s="147">
        <f t="shared" si="7"/>
        <v>2802</v>
      </c>
      <c r="L164" s="150">
        <f t="shared" si="8"/>
        <v>4000</v>
      </c>
      <c r="M164" s="134"/>
      <c r="N164" s="133"/>
    </row>
    <row r="165" spans="1:15" outlineLevel="1" x14ac:dyDescent="0.2">
      <c r="A165" s="131">
        <v>7450</v>
      </c>
      <c r="B165" s="131" t="s">
        <v>153</v>
      </c>
      <c r="C165" s="163"/>
      <c r="D165" s="143"/>
      <c r="E165" s="163"/>
      <c r="F165" s="143"/>
      <c r="G165" s="163"/>
      <c r="H165" s="143"/>
      <c r="I165" s="163">
        <v>95000</v>
      </c>
      <c r="J165" s="143">
        <v>95000</v>
      </c>
      <c r="K165" s="147">
        <f t="shared" si="7"/>
        <v>95000</v>
      </c>
      <c r="L165" s="150">
        <f t="shared" si="8"/>
        <v>95000</v>
      </c>
      <c r="M165" s="134"/>
      <c r="N165" s="133"/>
    </row>
    <row r="166" spans="1:15" outlineLevel="1" x14ac:dyDescent="0.2">
      <c r="A166" s="131">
        <v>7451</v>
      </c>
      <c r="B166" s="131" t="s">
        <v>154</v>
      </c>
      <c r="C166" s="163"/>
      <c r="D166" s="143"/>
      <c r="E166" s="163"/>
      <c r="F166" s="143"/>
      <c r="G166" s="163"/>
      <c r="H166" s="143"/>
      <c r="I166" s="163">
        <v>30000</v>
      </c>
      <c r="J166" s="143">
        <v>30000</v>
      </c>
      <c r="K166" s="147">
        <f t="shared" si="7"/>
        <v>30000</v>
      </c>
      <c r="L166" s="150">
        <f t="shared" si="8"/>
        <v>30000</v>
      </c>
      <c r="M166" s="134"/>
      <c r="N166" s="133"/>
    </row>
    <row r="167" spans="1:15" outlineLevel="1" x14ac:dyDescent="0.2">
      <c r="A167" s="131">
        <v>7452</v>
      </c>
      <c r="B167" s="131" t="s">
        <v>155</v>
      </c>
      <c r="C167" s="163"/>
      <c r="D167" s="143"/>
      <c r="E167" s="163"/>
      <c r="F167" s="143"/>
      <c r="G167" s="163"/>
      <c r="H167" s="143"/>
      <c r="I167" s="163"/>
      <c r="J167" s="143"/>
      <c r="K167" s="147">
        <f t="shared" si="7"/>
        <v>0</v>
      </c>
      <c r="L167" s="150">
        <f t="shared" si="8"/>
        <v>0</v>
      </c>
      <c r="M167" s="134"/>
      <c r="N167" s="133"/>
    </row>
    <row r="168" spans="1:15" outlineLevel="1" x14ac:dyDescent="0.2">
      <c r="A168" s="131">
        <v>7500</v>
      </c>
      <c r="B168" s="131" t="s">
        <v>156</v>
      </c>
      <c r="C168" s="163"/>
      <c r="D168" s="143"/>
      <c r="E168" s="163"/>
      <c r="F168" s="143"/>
      <c r="G168" s="163"/>
      <c r="H168" s="143"/>
      <c r="I168" s="163"/>
      <c r="J168" s="143"/>
      <c r="K168" s="147">
        <f t="shared" si="7"/>
        <v>0</v>
      </c>
      <c r="L168" s="150">
        <f t="shared" si="8"/>
        <v>0</v>
      </c>
      <c r="M168" s="134"/>
      <c r="N168" s="133"/>
    </row>
    <row r="169" spans="1:15" outlineLevel="1" x14ac:dyDescent="0.2">
      <c r="A169" s="131">
        <v>7510</v>
      </c>
      <c r="B169" s="131" t="s">
        <v>156</v>
      </c>
      <c r="C169" s="163"/>
      <c r="D169" s="143"/>
      <c r="E169" s="163"/>
      <c r="F169" s="143"/>
      <c r="G169" s="163"/>
      <c r="H169" s="143"/>
      <c r="I169" s="163">
        <v>48063.039599999996</v>
      </c>
      <c r="J169" s="143">
        <v>45000</v>
      </c>
      <c r="K169" s="147">
        <f t="shared" si="7"/>
        <v>48063.039599999996</v>
      </c>
      <c r="L169" s="150">
        <f t="shared" ref="L169" si="9">D169+F169+H169+J169</f>
        <v>45000</v>
      </c>
      <c r="M169" s="134"/>
      <c r="N169" s="133"/>
    </row>
    <row r="170" spans="1:15" outlineLevel="1" x14ac:dyDescent="0.2">
      <c r="A170" s="131">
        <v>7740</v>
      </c>
      <c r="B170" s="131" t="s">
        <v>256</v>
      </c>
      <c r="C170" s="163">
        <v>103.11</v>
      </c>
      <c r="D170" s="143"/>
      <c r="E170" s="163">
        <v>0.6</v>
      </c>
      <c r="F170" s="143"/>
      <c r="G170" s="163"/>
      <c r="H170" s="143"/>
      <c r="I170" s="163">
        <v>1.84</v>
      </c>
      <c r="J170" s="143"/>
      <c r="K170" s="147">
        <f t="shared" si="7"/>
        <v>105.55</v>
      </c>
      <c r="L170" s="150">
        <f t="shared" si="8"/>
        <v>0</v>
      </c>
      <c r="M170" s="134"/>
      <c r="N170" s="133"/>
      <c r="O170" s="197"/>
    </row>
    <row r="171" spans="1:15" outlineLevel="1" x14ac:dyDescent="0.2">
      <c r="A171" s="131">
        <v>7770</v>
      </c>
      <c r="B171" s="131" t="s">
        <v>157</v>
      </c>
      <c r="C171" s="163">
        <v>1903.25</v>
      </c>
      <c r="D171" s="143">
        <v>2000</v>
      </c>
      <c r="E171" s="163">
        <v>725</v>
      </c>
      <c r="F171" s="143">
        <v>1500</v>
      </c>
      <c r="G171" s="163"/>
      <c r="H171" s="143"/>
      <c r="I171" s="163">
        <v>300</v>
      </c>
      <c r="J171" s="143"/>
      <c r="K171" s="147">
        <f t="shared" si="7"/>
        <v>2928.25</v>
      </c>
      <c r="L171" s="150">
        <f t="shared" si="8"/>
        <v>3500</v>
      </c>
      <c r="M171" s="134"/>
      <c r="N171" s="133"/>
      <c r="O171" s="15"/>
    </row>
    <row r="172" spans="1:15" outlineLevel="1" x14ac:dyDescent="0.2">
      <c r="A172" s="131">
        <v>7771</v>
      </c>
      <c r="B172" s="131" t="s">
        <v>158</v>
      </c>
      <c r="C172" s="163"/>
      <c r="D172" s="143">
        <v>3000</v>
      </c>
      <c r="E172" s="163"/>
      <c r="F172" s="143"/>
      <c r="G172" s="163"/>
      <c r="H172" s="143"/>
      <c r="I172" s="163"/>
      <c r="J172" s="143"/>
      <c r="K172" s="147">
        <f t="shared" si="7"/>
        <v>0</v>
      </c>
      <c r="L172" s="150">
        <f t="shared" si="8"/>
        <v>3000</v>
      </c>
      <c r="M172" s="134"/>
      <c r="N172" s="133"/>
    </row>
    <row r="173" spans="1:15" outlineLevel="1" x14ac:dyDescent="0.2">
      <c r="A173" s="131">
        <v>7780</v>
      </c>
      <c r="B173" s="131" t="s">
        <v>240</v>
      </c>
      <c r="C173" s="163">
        <v>1794.46</v>
      </c>
      <c r="D173" s="143"/>
      <c r="E173" s="163">
        <v>382.12</v>
      </c>
      <c r="F173" s="143"/>
      <c r="G173" s="163"/>
      <c r="H173" s="143"/>
      <c r="I173" s="163"/>
      <c r="J173" s="143"/>
      <c r="K173" s="147">
        <f t="shared" si="7"/>
        <v>2176.58</v>
      </c>
      <c r="L173" s="150">
        <f t="shared" si="8"/>
        <v>0</v>
      </c>
      <c r="M173" s="134"/>
      <c r="N173" s="133"/>
    </row>
    <row r="174" spans="1:15" outlineLevel="1" x14ac:dyDescent="0.2">
      <c r="A174" s="131">
        <v>7781</v>
      </c>
      <c r="B174" s="131" t="s">
        <v>159</v>
      </c>
      <c r="C174" s="163"/>
      <c r="D174" s="143"/>
      <c r="E174" s="163"/>
      <c r="F174" s="143"/>
      <c r="G174" s="163"/>
      <c r="H174" s="143"/>
      <c r="I174" s="163"/>
      <c r="J174" s="143"/>
      <c r="K174" s="147">
        <f t="shared" si="7"/>
        <v>0</v>
      </c>
      <c r="L174" s="150">
        <f t="shared" si="8"/>
        <v>0</v>
      </c>
      <c r="M174" s="134"/>
      <c r="N174" s="133"/>
    </row>
    <row r="175" spans="1:15" outlineLevel="1" x14ac:dyDescent="0.2">
      <c r="A175" s="131">
        <v>7782</v>
      </c>
      <c r="B175" s="131" t="s">
        <v>272</v>
      </c>
      <c r="C175" s="163">
        <v>1126.5899999999999</v>
      </c>
      <c r="D175" s="143"/>
      <c r="E175" s="163"/>
      <c r="F175" s="143"/>
      <c r="G175" s="163"/>
      <c r="H175" s="143"/>
      <c r="I175" s="163"/>
      <c r="J175" s="143"/>
      <c r="K175" s="147">
        <f t="shared" si="7"/>
        <v>1126.5899999999999</v>
      </c>
      <c r="L175" s="150">
        <f t="shared" si="8"/>
        <v>0</v>
      </c>
      <c r="M175" s="134"/>
      <c r="N175" s="133"/>
    </row>
    <row r="176" spans="1:15" outlineLevel="1" x14ac:dyDescent="0.2">
      <c r="A176" s="131">
        <v>7783</v>
      </c>
      <c r="B176" s="131" t="s">
        <v>273</v>
      </c>
      <c r="C176" s="163">
        <v>3748</v>
      </c>
      <c r="D176" s="143"/>
      <c r="E176" s="163">
        <v>904.73</v>
      </c>
      <c r="F176" s="143"/>
      <c r="G176" s="163"/>
      <c r="H176" s="143"/>
      <c r="I176" s="163"/>
      <c r="J176" s="143"/>
      <c r="K176" s="147">
        <f t="shared" si="7"/>
        <v>4652.7299999999996</v>
      </c>
      <c r="L176" s="150">
        <f t="shared" si="8"/>
        <v>0</v>
      </c>
      <c r="M176" s="134"/>
      <c r="N176" s="133"/>
    </row>
    <row r="177" spans="1:15" outlineLevel="1" x14ac:dyDescent="0.2">
      <c r="A177" s="131">
        <v>7790</v>
      </c>
      <c r="B177" s="131" t="s">
        <v>160</v>
      </c>
      <c r="C177" s="163"/>
      <c r="D177" s="143">
        <v>20000</v>
      </c>
      <c r="E177" s="163">
        <v>123.75</v>
      </c>
      <c r="F177" s="143"/>
      <c r="G177" s="163"/>
      <c r="H177" s="143"/>
      <c r="I177" s="163"/>
      <c r="J177" s="143"/>
      <c r="K177" s="147">
        <f t="shared" si="7"/>
        <v>123.75</v>
      </c>
      <c r="L177" s="150">
        <f t="shared" si="8"/>
        <v>20000</v>
      </c>
      <c r="M177" s="134"/>
      <c r="N177" s="133"/>
    </row>
    <row r="178" spans="1:15" outlineLevel="1" x14ac:dyDescent="0.2">
      <c r="A178" s="131">
        <v>7791</v>
      </c>
      <c r="B178" s="131" t="s">
        <v>161</v>
      </c>
      <c r="C178" s="163"/>
      <c r="D178" s="143"/>
      <c r="E178" s="163"/>
      <c r="F178" s="143"/>
      <c r="G178" s="163"/>
      <c r="H178" s="143"/>
      <c r="I178" s="163"/>
      <c r="J178" s="143"/>
      <c r="K178" s="147">
        <f t="shared" si="7"/>
        <v>0</v>
      </c>
      <c r="L178" s="150">
        <f t="shared" si="8"/>
        <v>0</v>
      </c>
      <c r="M178" s="134"/>
      <c r="N178" s="133"/>
    </row>
    <row r="179" spans="1:15" outlineLevel="1" x14ac:dyDescent="0.2">
      <c r="A179" s="131">
        <v>7799</v>
      </c>
      <c r="B179" s="131" t="s">
        <v>162</v>
      </c>
      <c r="C179" s="163"/>
      <c r="D179" s="143"/>
      <c r="E179" s="163"/>
      <c r="F179" s="143"/>
      <c r="G179" s="163"/>
      <c r="H179" s="143"/>
      <c r="I179" s="163"/>
      <c r="J179" s="143"/>
      <c r="K179" s="147">
        <f t="shared" si="7"/>
        <v>0</v>
      </c>
      <c r="L179" s="150">
        <f t="shared" si="8"/>
        <v>0</v>
      </c>
      <c r="M179" s="134"/>
      <c r="N179" s="133"/>
    </row>
    <row r="180" spans="1:15" outlineLevel="1" x14ac:dyDescent="0.2">
      <c r="A180" s="131">
        <v>7830</v>
      </c>
      <c r="B180" s="131" t="s">
        <v>163</v>
      </c>
      <c r="C180" s="163"/>
      <c r="D180" s="163"/>
      <c r="E180" s="163"/>
      <c r="F180" s="143"/>
      <c r="G180" s="163"/>
      <c r="H180" s="143"/>
      <c r="I180" s="163"/>
      <c r="J180" s="143"/>
      <c r="K180" s="147">
        <f t="shared" si="7"/>
        <v>0</v>
      </c>
      <c r="L180" s="150">
        <f t="shared" si="8"/>
        <v>0</v>
      </c>
      <c r="M180" s="134"/>
      <c r="N180" s="133"/>
      <c r="O180" s="198"/>
    </row>
    <row r="181" spans="1:15" s="2" customFormat="1" x14ac:dyDescent="0.2">
      <c r="B181" s="138" t="s">
        <v>13</v>
      </c>
      <c r="C181" s="170">
        <f t="shared" ref="C181:L181" si="10">SUM(C69:C180)</f>
        <v>1792631.7680000002</v>
      </c>
      <c r="D181" s="167">
        <f t="shared" si="10"/>
        <v>1572000</v>
      </c>
      <c r="E181" s="170">
        <f t="shared" si="10"/>
        <v>753188.22600000002</v>
      </c>
      <c r="F181" s="167">
        <f t="shared" si="10"/>
        <v>689000</v>
      </c>
      <c r="G181" s="147">
        <f t="shared" si="10"/>
        <v>5000</v>
      </c>
      <c r="H181" s="167">
        <f t="shared" si="10"/>
        <v>0</v>
      </c>
      <c r="I181" s="147">
        <f t="shared" si="10"/>
        <v>310578.51960000006</v>
      </c>
      <c r="J181" s="167">
        <f t="shared" si="10"/>
        <v>374750</v>
      </c>
      <c r="K181" s="147">
        <f t="shared" si="10"/>
        <v>2861398.5135999997</v>
      </c>
      <c r="L181" s="147">
        <f t="shared" si="10"/>
        <v>2635750</v>
      </c>
      <c r="M181" s="152"/>
      <c r="N181" s="140"/>
      <c r="O181" s="199"/>
    </row>
    <row r="182" spans="1:15" s="2" customFormat="1" x14ac:dyDescent="0.2">
      <c r="B182" s="138"/>
      <c r="C182" s="147"/>
      <c r="D182" s="167"/>
      <c r="E182" s="147"/>
      <c r="F182" s="167"/>
      <c r="G182" s="147"/>
      <c r="H182" s="167"/>
      <c r="I182" s="147"/>
      <c r="J182" s="167"/>
      <c r="K182" s="147"/>
      <c r="L182" s="147"/>
      <c r="M182" s="152"/>
      <c r="N182" s="140"/>
    </row>
    <row r="183" spans="1:15" x14ac:dyDescent="0.2">
      <c r="A183" s="132"/>
      <c r="B183" s="132"/>
      <c r="C183" s="147"/>
      <c r="D183" s="167"/>
      <c r="E183" s="147"/>
      <c r="F183" s="167"/>
      <c r="G183" s="147"/>
      <c r="H183" s="167"/>
      <c r="I183" s="147"/>
      <c r="J183" s="167"/>
      <c r="K183" s="147"/>
      <c r="L183" s="150"/>
      <c r="M183" s="134"/>
      <c r="N183" s="133"/>
    </row>
    <row r="184" spans="1:15" s="2" customFormat="1" outlineLevel="2" x14ac:dyDescent="0.2">
      <c r="A184" s="132">
        <v>8040</v>
      </c>
      <c r="B184" s="132" t="s">
        <v>164</v>
      </c>
      <c r="C184" s="163"/>
      <c r="D184" s="143"/>
      <c r="E184" s="163"/>
      <c r="F184" s="143"/>
      <c r="G184" s="163"/>
      <c r="H184" s="143"/>
      <c r="I184" s="163"/>
      <c r="J184" s="143"/>
      <c r="K184" s="147">
        <f>C184+E184+G184+I184</f>
        <v>0</v>
      </c>
      <c r="L184" s="150">
        <f>D184+F184+H184+J184</f>
        <v>0</v>
      </c>
      <c r="M184" s="152"/>
      <c r="N184" s="140"/>
    </row>
    <row r="185" spans="1:15" s="2" customFormat="1" outlineLevel="2" x14ac:dyDescent="0.2">
      <c r="A185" s="132">
        <v>8050</v>
      </c>
      <c r="B185" s="132" t="s">
        <v>165</v>
      </c>
      <c r="C185" s="163"/>
      <c r="D185" s="143"/>
      <c r="E185" s="163"/>
      <c r="F185" s="143"/>
      <c r="G185" s="163"/>
      <c r="H185" s="143"/>
      <c r="I185" s="163"/>
      <c r="J185" s="143"/>
      <c r="K185" s="147">
        <f t="shared" ref="K185:K193" si="11">C185+E185+G185+I185</f>
        <v>0</v>
      </c>
      <c r="L185" s="150">
        <f t="shared" ref="L185:L193" si="12">D185+F185+H185+J185</f>
        <v>0</v>
      </c>
      <c r="M185" s="152"/>
      <c r="N185" s="140"/>
    </row>
    <row r="186" spans="1:15" s="2" customFormat="1" outlineLevel="2" x14ac:dyDescent="0.2">
      <c r="A186" s="132">
        <v>8051</v>
      </c>
      <c r="B186" s="132" t="s">
        <v>166</v>
      </c>
      <c r="C186" s="163"/>
      <c r="D186" s="143"/>
      <c r="E186" s="163">
        <v>-10136</v>
      </c>
      <c r="F186" s="143"/>
      <c r="G186" s="163">
        <v>-34</v>
      </c>
      <c r="H186" s="143"/>
      <c r="I186" s="163">
        <v>-1023</v>
      </c>
      <c r="J186" s="143"/>
      <c r="K186" s="147">
        <f t="shared" si="11"/>
        <v>-11193</v>
      </c>
      <c r="L186" s="150">
        <f t="shared" si="12"/>
        <v>0</v>
      </c>
      <c r="M186" s="152"/>
      <c r="N186" s="140"/>
    </row>
    <row r="187" spans="1:15" s="2" customFormat="1" outlineLevel="2" x14ac:dyDescent="0.2">
      <c r="A187" s="132">
        <v>8056</v>
      </c>
      <c r="B187" s="132" t="s">
        <v>283</v>
      </c>
      <c r="C187" s="163"/>
      <c r="D187" s="143"/>
      <c r="E187" s="163"/>
      <c r="F187" s="143"/>
      <c r="G187" s="163"/>
      <c r="H187" s="143"/>
      <c r="I187" s="163"/>
      <c r="J187" s="143"/>
      <c r="K187" s="147">
        <f t="shared" si="11"/>
        <v>0</v>
      </c>
      <c r="L187" s="150">
        <f t="shared" si="12"/>
        <v>0</v>
      </c>
      <c r="M187" s="152"/>
      <c r="N187" s="140"/>
    </row>
    <row r="188" spans="1:15" s="2" customFormat="1" outlineLevel="2" x14ac:dyDescent="0.2">
      <c r="A188" s="132">
        <v>8079</v>
      </c>
      <c r="B188" s="132" t="s">
        <v>255</v>
      </c>
      <c r="C188" s="163"/>
      <c r="D188" s="143"/>
      <c r="E188" s="163"/>
      <c r="F188" s="143"/>
      <c r="G188" s="163"/>
      <c r="H188" s="143"/>
      <c r="I188" s="163">
        <v>-4915</v>
      </c>
      <c r="J188" s="143"/>
      <c r="K188" s="147">
        <f t="shared" si="11"/>
        <v>-4915</v>
      </c>
      <c r="L188" s="150">
        <f t="shared" si="12"/>
        <v>0</v>
      </c>
      <c r="M188" s="152"/>
      <c r="N188" s="140"/>
    </row>
    <row r="189" spans="1:15" outlineLevel="2" x14ac:dyDescent="0.2">
      <c r="A189" s="132">
        <v>8140</v>
      </c>
      <c r="B189" s="132" t="s">
        <v>167</v>
      </c>
      <c r="C189" s="163"/>
      <c r="D189" s="143"/>
      <c r="E189" s="163"/>
      <c r="F189" s="143"/>
      <c r="G189" s="163"/>
      <c r="H189" s="143"/>
      <c r="I189" s="163"/>
      <c r="J189" s="143"/>
      <c r="K189" s="147">
        <f t="shared" si="11"/>
        <v>0</v>
      </c>
      <c r="L189" s="150">
        <f t="shared" si="12"/>
        <v>0</v>
      </c>
      <c r="M189" s="134"/>
      <c r="N189" s="133"/>
    </row>
    <row r="190" spans="1:15" outlineLevel="2" x14ac:dyDescent="0.2">
      <c r="A190" s="132">
        <v>8141</v>
      </c>
      <c r="B190" s="132" t="s">
        <v>168</v>
      </c>
      <c r="C190" s="163"/>
      <c r="D190" s="143"/>
      <c r="E190" s="163"/>
      <c r="F190" s="143"/>
      <c r="G190" s="163"/>
      <c r="H190" s="143"/>
      <c r="I190" s="163">
        <v>161.69</v>
      </c>
      <c r="J190" s="143"/>
      <c r="K190" s="147">
        <f t="shared" si="11"/>
        <v>161.69</v>
      </c>
      <c r="L190" s="150">
        <f t="shared" si="12"/>
        <v>0</v>
      </c>
      <c r="M190" s="134"/>
      <c r="N190" s="133"/>
    </row>
    <row r="191" spans="1:15" outlineLevel="2" x14ac:dyDescent="0.2">
      <c r="A191" s="132">
        <v>8151</v>
      </c>
      <c r="B191" s="132" t="s">
        <v>249</v>
      </c>
      <c r="C191" s="147">
        <v>-71</v>
      </c>
      <c r="D191" s="143"/>
      <c r="E191" s="163"/>
      <c r="F191" s="143"/>
      <c r="G191" s="163"/>
      <c r="H191" s="143"/>
      <c r="I191" s="163"/>
      <c r="J191" s="143"/>
      <c r="K191" s="147">
        <f t="shared" si="11"/>
        <v>-71</v>
      </c>
      <c r="L191" s="150">
        <f t="shared" si="12"/>
        <v>0</v>
      </c>
      <c r="M191" s="134"/>
      <c r="N191" s="133"/>
    </row>
    <row r="192" spans="1:15" outlineLevel="2" x14ac:dyDescent="0.2">
      <c r="A192" s="132">
        <v>8155</v>
      </c>
      <c r="B192" s="132" t="s">
        <v>169</v>
      </c>
      <c r="C192" s="147">
        <v>369.9</v>
      </c>
      <c r="D192" s="143"/>
      <c r="E192" s="163">
        <v>646.23</v>
      </c>
      <c r="F192" s="143"/>
      <c r="G192" s="163"/>
      <c r="H192" s="143"/>
      <c r="I192" s="163">
        <v>209</v>
      </c>
      <c r="J192" s="143"/>
      <c r="K192" s="147">
        <f t="shared" si="11"/>
        <v>1225.1300000000001</v>
      </c>
      <c r="L192" s="150">
        <f t="shared" si="12"/>
        <v>0</v>
      </c>
      <c r="M192" s="134"/>
      <c r="N192" s="133"/>
    </row>
    <row r="193" spans="1:14" outlineLevel="2" x14ac:dyDescent="0.2">
      <c r="A193" s="132">
        <v>8160</v>
      </c>
      <c r="B193" s="132" t="s">
        <v>250</v>
      </c>
      <c r="C193" s="163"/>
      <c r="D193" s="143"/>
      <c r="E193" s="163"/>
      <c r="F193" s="143"/>
      <c r="G193" s="163"/>
      <c r="H193" s="143"/>
      <c r="I193" s="163"/>
      <c r="J193" s="143"/>
      <c r="K193" s="147">
        <f t="shared" si="11"/>
        <v>0</v>
      </c>
      <c r="L193" s="150">
        <f t="shared" si="12"/>
        <v>0</v>
      </c>
      <c r="M193" s="134"/>
      <c r="N193" s="133"/>
    </row>
    <row r="194" spans="1:14" s="2" customFormat="1" x14ac:dyDescent="0.2">
      <c r="B194" s="138" t="s">
        <v>228</v>
      </c>
      <c r="C194" s="147">
        <f t="shared" ref="C194:L194" si="13">SUM(C184:C193)</f>
        <v>298.89999999999998</v>
      </c>
      <c r="D194" s="167">
        <f>SUM(D184:D193)</f>
        <v>0</v>
      </c>
      <c r="E194" s="147">
        <f t="shared" si="13"/>
        <v>-9489.77</v>
      </c>
      <c r="F194" s="167">
        <f t="shared" si="13"/>
        <v>0</v>
      </c>
      <c r="G194" s="147">
        <f t="shared" si="13"/>
        <v>-34</v>
      </c>
      <c r="H194" s="167">
        <f t="shared" si="13"/>
        <v>0</v>
      </c>
      <c r="I194" s="147">
        <f t="shared" si="13"/>
        <v>-5567.31</v>
      </c>
      <c r="J194" s="167">
        <f t="shared" si="13"/>
        <v>0</v>
      </c>
      <c r="K194" s="147">
        <f t="shared" si="13"/>
        <v>-14792.18</v>
      </c>
      <c r="L194" s="147">
        <f t="shared" si="13"/>
        <v>0</v>
      </c>
      <c r="M194" s="152"/>
      <c r="N194" s="140"/>
    </row>
    <row r="195" spans="1:14" x14ac:dyDescent="0.2">
      <c r="A195" s="132"/>
      <c r="B195" s="132"/>
      <c r="C195" s="147"/>
      <c r="D195" s="167"/>
      <c r="E195" s="147"/>
      <c r="F195" s="167"/>
      <c r="G195" s="147"/>
      <c r="H195" s="167"/>
      <c r="I195" s="147"/>
      <c r="J195" s="167"/>
      <c r="K195" s="147"/>
      <c r="L195" s="150"/>
      <c r="M195" s="134"/>
      <c r="N195" s="133"/>
    </row>
    <row r="196" spans="1:14" s="2" customFormat="1" x14ac:dyDescent="0.2">
      <c r="B196" s="138" t="s">
        <v>229</v>
      </c>
      <c r="C196" s="147">
        <f t="shared" ref="C196:L196" si="14">C66-C181-C194</f>
        <v>120224.84149999978</v>
      </c>
      <c r="D196" s="167">
        <f t="shared" si="14"/>
        <v>-52000</v>
      </c>
      <c r="E196" s="147">
        <f>E66-E181-E194</f>
        <v>-72431.226000000039</v>
      </c>
      <c r="F196" s="167">
        <f t="shared" si="14"/>
        <v>6000</v>
      </c>
      <c r="G196" s="147">
        <f t="shared" si="14"/>
        <v>-4966</v>
      </c>
      <c r="H196" s="167">
        <f t="shared" si="14"/>
        <v>0</v>
      </c>
      <c r="I196" s="147">
        <f t="shared" si="14"/>
        <v>189858.69039999996</v>
      </c>
      <c r="J196" s="167">
        <f t="shared" si="14"/>
        <v>155250</v>
      </c>
      <c r="K196" s="147">
        <f t="shared" si="14"/>
        <v>232686.30590000033</v>
      </c>
      <c r="L196" s="147">
        <f t="shared" si="14"/>
        <v>109250</v>
      </c>
      <c r="M196" s="152"/>
      <c r="N196" s="140"/>
    </row>
    <row r="197" spans="1:14" x14ac:dyDescent="0.2">
      <c r="A197" s="132"/>
      <c r="B197" s="132"/>
      <c r="C197" s="147"/>
      <c r="D197" s="167"/>
      <c r="E197" s="147"/>
      <c r="F197" s="167"/>
      <c r="G197" s="147"/>
      <c r="H197" s="167"/>
      <c r="I197" s="147"/>
      <c r="J197" s="167"/>
      <c r="K197" s="147"/>
      <c r="L197" s="150"/>
      <c r="M197" s="134"/>
      <c r="N197" s="133"/>
    </row>
    <row r="198" spans="1:14" x14ac:dyDescent="0.2">
      <c r="A198" s="132"/>
      <c r="B198" s="132"/>
      <c r="C198" s="147"/>
      <c r="D198" s="167"/>
      <c r="E198" s="147"/>
      <c r="F198" s="167"/>
      <c r="G198" s="147"/>
      <c r="H198" s="167"/>
      <c r="I198" s="147"/>
      <c r="J198" s="167"/>
      <c r="K198" s="147"/>
      <c r="L198" s="150"/>
      <c r="M198" s="134"/>
      <c r="N198" s="133"/>
    </row>
    <row r="199" spans="1:14" x14ac:dyDescent="0.2">
      <c r="C199" s="164"/>
      <c r="D199" s="143"/>
      <c r="E199" s="164"/>
      <c r="F199" s="143"/>
      <c r="G199" s="164"/>
      <c r="H199" s="143"/>
      <c r="I199" s="164"/>
      <c r="J199" s="143"/>
      <c r="K199" s="164"/>
      <c r="L199" s="141"/>
      <c r="M199" s="133"/>
      <c r="N199" s="133"/>
    </row>
    <row r="200" spans="1:14" x14ac:dyDescent="0.2">
      <c r="C200" s="164"/>
      <c r="D200" s="143"/>
      <c r="E200" s="164"/>
      <c r="F200" s="143"/>
      <c r="G200" s="164"/>
      <c r="H200" s="143"/>
      <c r="I200" s="164"/>
      <c r="J200" s="143"/>
      <c r="K200" s="164"/>
      <c r="L200" s="141"/>
      <c r="M200" s="133"/>
      <c r="N200" s="133"/>
    </row>
    <row r="201" spans="1:14" x14ac:dyDescent="0.2">
      <c r="C201" s="164"/>
      <c r="D201" s="143"/>
      <c r="E201" s="164"/>
      <c r="F201" s="143"/>
      <c r="G201" s="164"/>
      <c r="H201" s="143"/>
      <c r="I201" s="164"/>
      <c r="J201" s="143"/>
      <c r="K201" s="164"/>
      <c r="L201" s="141"/>
      <c r="M201" s="133"/>
      <c r="N201" s="133"/>
    </row>
    <row r="202" spans="1:14" x14ac:dyDescent="0.2">
      <c r="C202" s="164"/>
      <c r="D202" s="143"/>
      <c r="E202" s="164"/>
      <c r="F202" s="143"/>
      <c r="G202" s="164"/>
      <c r="H202" s="143"/>
      <c r="I202" s="164"/>
      <c r="J202" s="141"/>
      <c r="K202" s="164"/>
      <c r="L202" s="141"/>
      <c r="M202" s="133"/>
      <c r="N202" s="133"/>
    </row>
    <row r="203" spans="1:14" x14ac:dyDescent="0.2">
      <c r="C203" s="164"/>
      <c r="D203" s="143"/>
      <c r="E203" s="164"/>
      <c r="F203" s="143"/>
      <c r="G203" s="164"/>
      <c r="H203" s="143"/>
      <c r="I203" s="164"/>
      <c r="J203" s="141"/>
      <c r="K203" s="164"/>
      <c r="L203" s="141"/>
      <c r="M203" s="133"/>
      <c r="N203" s="133"/>
    </row>
    <row r="204" spans="1:14" x14ac:dyDescent="0.2">
      <c r="C204" s="164"/>
      <c r="D204" s="143"/>
      <c r="E204" s="164"/>
      <c r="F204" s="143"/>
      <c r="G204" s="164"/>
      <c r="H204" s="143"/>
      <c r="I204" s="164"/>
      <c r="J204" s="141"/>
      <c r="K204" s="164"/>
      <c r="L204" s="141"/>
      <c r="M204" s="133"/>
      <c r="N204" s="133"/>
    </row>
    <row r="205" spans="1:14" x14ac:dyDescent="0.2">
      <c r="C205" s="164"/>
      <c r="D205" s="143"/>
      <c r="E205" s="164"/>
      <c r="F205" s="143"/>
      <c r="G205" s="164"/>
      <c r="H205" s="143"/>
      <c r="I205" s="164"/>
      <c r="J205" s="141"/>
      <c r="K205" s="164"/>
      <c r="L205" s="141"/>
      <c r="M205" s="133"/>
      <c r="N205" s="133"/>
    </row>
    <row r="206" spans="1:14" x14ac:dyDescent="0.2">
      <c r="C206" s="164"/>
      <c r="D206" s="143"/>
      <c r="E206" s="164"/>
      <c r="F206" s="143"/>
      <c r="G206" s="164"/>
      <c r="H206" s="143"/>
      <c r="I206" s="164"/>
      <c r="J206" s="141"/>
      <c r="K206" s="164"/>
      <c r="L206" s="141"/>
      <c r="M206" s="133"/>
      <c r="N206" s="133"/>
    </row>
    <row r="207" spans="1:14" x14ac:dyDescent="0.2">
      <c r="C207" s="164"/>
      <c r="D207" s="143"/>
      <c r="E207" s="164"/>
      <c r="F207" s="143"/>
      <c r="G207" s="164"/>
      <c r="H207" s="143"/>
      <c r="I207" s="164"/>
      <c r="J207" s="141"/>
      <c r="K207" s="164"/>
      <c r="L207" s="141"/>
      <c r="M207" s="133"/>
      <c r="N207" s="133"/>
    </row>
    <row r="208" spans="1:14" x14ac:dyDescent="0.2">
      <c r="C208" s="164"/>
      <c r="D208" s="143"/>
      <c r="E208" s="164"/>
      <c r="F208" s="143"/>
      <c r="G208" s="164"/>
      <c r="H208" s="143"/>
      <c r="I208" s="164"/>
      <c r="J208" s="141"/>
      <c r="K208" s="164"/>
      <c r="L208" s="141"/>
      <c r="M208" s="133"/>
      <c r="N208" s="133"/>
    </row>
    <row r="209" spans="3:14" x14ac:dyDescent="0.2">
      <c r="C209" s="164"/>
      <c r="D209" s="143"/>
      <c r="E209" s="164"/>
      <c r="F209" s="143"/>
      <c r="G209" s="164"/>
      <c r="H209" s="143"/>
      <c r="I209" s="164"/>
      <c r="J209" s="141"/>
      <c r="K209" s="164"/>
      <c r="L209" s="141"/>
      <c r="M209" s="133"/>
      <c r="N209" s="133"/>
    </row>
    <row r="210" spans="3:14" x14ac:dyDescent="0.2">
      <c r="C210" s="164"/>
      <c r="D210" s="143"/>
      <c r="E210" s="164"/>
      <c r="F210" s="143"/>
      <c r="G210" s="164"/>
      <c r="H210" s="143"/>
      <c r="I210" s="164"/>
      <c r="J210" s="141"/>
      <c r="K210" s="164"/>
      <c r="L210" s="141"/>
      <c r="M210" s="133"/>
      <c r="N210" s="133"/>
    </row>
    <row r="211" spans="3:14" x14ac:dyDescent="0.2">
      <c r="C211" s="164"/>
      <c r="D211" s="143"/>
      <c r="E211" s="164"/>
      <c r="F211" s="143"/>
      <c r="G211" s="164"/>
      <c r="H211" s="143"/>
      <c r="I211" s="164"/>
      <c r="J211" s="141"/>
      <c r="K211" s="164"/>
      <c r="L211" s="141"/>
      <c r="M211" s="133"/>
      <c r="N211" s="133"/>
    </row>
    <row r="212" spans="3:14" x14ac:dyDescent="0.2">
      <c r="C212" s="164"/>
      <c r="D212" s="143"/>
      <c r="E212" s="164"/>
      <c r="F212" s="143"/>
      <c r="G212" s="164"/>
      <c r="H212" s="143"/>
      <c r="I212" s="164"/>
      <c r="J212" s="141"/>
      <c r="K212" s="164"/>
      <c r="L212" s="141"/>
      <c r="M212" s="133"/>
      <c r="N212" s="133"/>
    </row>
    <row r="213" spans="3:14" x14ac:dyDescent="0.2">
      <c r="C213" s="164"/>
      <c r="D213" s="143"/>
      <c r="E213" s="164"/>
      <c r="F213" s="143"/>
      <c r="G213" s="164"/>
      <c r="H213" s="143"/>
      <c r="I213" s="164"/>
      <c r="J213" s="141"/>
      <c r="K213" s="164"/>
      <c r="L213" s="141"/>
      <c r="M213" s="133"/>
      <c r="N213" s="133"/>
    </row>
    <row r="214" spans="3:14" x14ac:dyDescent="0.2">
      <c r="C214" s="164"/>
      <c r="D214" s="143"/>
      <c r="E214" s="164"/>
      <c r="F214" s="143"/>
      <c r="G214" s="164"/>
      <c r="H214" s="143"/>
      <c r="I214" s="164"/>
      <c r="J214" s="141"/>
      <c r="K214" s="164"/>
      <c r="L214" s="141"/>
      <c r="M214" s="133"/>
      <c r="N214" s="133"/>
    </row>
    <row r="215" spans="3:14" x14ac:dyDescent="0.2">
      <c r="C215" s="164"/>
      <c r="D215" s="143"/>
      <c r="E215" s="164"/>
      <c r="F215" s="143"/>
      <c r="G215" s="164"/>
      <c r="H215" s="143"/>
      <c r="I215" s="164"/>
      <c r="J215" s="141"/>
      <c r="K215" s="164"/>
      <c r="L215" s="141"/>
      <c r="M215" s="133"/>
      <c r="N215" s="133"/>
    </row>
    <row r="216" spans="3:14" x14ac:dyDescent="0.2">
      <c r="C216" s="164"/>
      <c r="D216" s="143"/>
      <c r="E216" s="164"/>
      <c r="F216" s="143"/>
      <c r="G216" s="164"/>
      <c r="H216" s="143"/>
      <c r="I216" s="164"/>
      <c r="J216" s="141"/>
      <c r="K216" s="164"/>
      <c r="L216" s="141"/>
      <c r="M216" s="133"/>
      <c r="N216" s="133"/>
    </row>
    <row r="217" spans="3:14" x14ac:dyDescent="0.2">
      <c r="C217" s="164"/>
      <c r="D217" s="143"/>
      <c r="E217" s="164"/>
      <c r="F217" s="143"/>
      <c r="G217" s="164"/>
      <c r="H217" s="143"/>
      <c r="I217" s="164"/>
      <c r="J217" s="141"/>
      <c r="K217" s="164"/>
      <c r="L217" s="141"/>
      <c r="M217" s="133"/>
      <c r="N217" s="133"/>
    </row>
    <row r="218" spans="3:14" x14ac:dyDescent="0.2">
      <c r="C218" s="164"/>
      <c r="D218" s="143"/>
      <c r="E218" s="164"/>
      <c r="F218" s="143"/>
      <c r="G218" s="164"/>
      <c r="H218" s="143"/>
      <c r="I218" s="164"/>
      <c r="J218" s="141"/>
      <c r="K218" s="164"/>
      <c r="L218" s="141"/>
      <c r="M218" s="133"/>
      <c r="N218" s="133"/>
    </row>
    <row r="219" spans="3:14" x14ac:dyDescent="0.2">
      <c r="C219" s="164"/>
      <c r="D219" s="143"/>
      <c r="E219" s="164"/>
      <c r="F219" s="143"/>
      <c r="G219" s="164"/>
      <c r="H219" s="143"/>
      <c r="I219" s="164"/>
      <c r="J219" s="141"/>
      <c r="K219" s="164"/>
      <c r="L219" s="141"/>
      <c r="M219" s="133"/>
      <c r="N219" s="133"/>
    </row>
    <row r="220" spans="3:14" x14ac:dyDescent="0.2">
      <c r="C220" s="164"/>
      <c r="D220" s="143"/>
      <c r="E220" s="164"/>
      <c r="F220" s="143"/>
      <c r="G220" s="164"/>
      <c r="H220" s="143"/>
      <c r="I220" s="164"/>
      <c r="J220" s="141"/>
      <c r="K220" s="164"/>
      <c r="L220" s="141"/>
      <c r="M220" s="133"/>
      <c r="N220" s="133"/>
    </row>
    <row r="221" spans="3:14" x14ac:dyDescent="0.2">
      <c r="C221" s="164"/>
      <c r="D221" s="143"/>
      <c r="E221" s="164"/>
      <c r="F221" s="143"/>
      <c r="G221" s="164"/>
      <c r="H221" s="143"/>
      <c r="I221" s="164"/>
      <c r="J221" s="141"/>
      <c r="K221" s="164"/>
      <c r="L221" s="141"/>
      <c r="M221" s="133"/>
      <c r="N221" s="133"/>
    </row>
    <row r="222" spans="3:14" x14ac:dyDescent="0.2">
      <c r="C222" s="164"/>
      <c r="D222" s="143"/>
      <c r="E222" s="164"/>
      <c r="F222" s="143"/>
      <c r="G222" s="164"/>
      <c r="H222" s="143"/>
      <c r="I222" s="164"/>
      <c r="J222" s="141"/>
      <c r="K222" s="164"/>
      <c r="L222" s="141"/>
      <c r="M222" s="133"/>
      <c r="N222" s="133"/>
    </row>
    <row r="223" spans="3:14" x14ac:dyDescent="0.2">
      <c r="C223" s="164"/>
      <c r="D223" s="143"/>
      <c r="E223" s="164"/>
      <c r="F223" s="143"/>
      <c r="G223" s="164"/>
      <c r="H223" s="143"/>
      <c r="I223" s="164"/>
      <c r="J223" s="141"/>
      <c r="K223" s="164"/>
      <c r="L223" s="141"/>
      <c r="M223" s="133"/>
      <c r="N223" s="133"/>
    </row>
    <row r="224" spans="3:14" x14ac:dyDescent="0.2">
      <c r="C224" s="164"/>
      <c r="D224" s="143"/>
      <c r="E224" s="164"/>
      <c r="F224" s="143"/>
      <c r="G224" s="164"/>
      <c r="H224" s="143"/>
      <c r="I224" s="164"/>
      <c r="J224" s="141"/>
      <c r="K224" s="164"/>
      <c r="L224" s="141"/>
      <c r="M224" s="133"/>
      <c r="N224" s="133"/>
    </row>
    <row r="225" spans="3:14" x14ac:dyDescent="0.2">
      <c r="C225" s="164"/>
      <c r="D225" s="143"/>
      <c r="E225" s="164"/>
      <c r="F225" s="143"/>
      <c r="G225" s="164"/>
      <c r="H225" s="143"/>
      <c r="I225" s="164"/>
      <c r="J225" s="141"/>
      <c r="K225" s="164"/>
      <c r="L225" s="141"/>
      <c r="M225" s="133"/>
      <c r="N225" s="133"/>
    </row>
    <row r="226" spans="3:14" x14ac:dyDescent="0.2">
      <c r="C226" s="164"/>
      <c r="D226" s="143"/>
      <c r="E226" s="164"/>
      <c r="F226" s="143"/>
      <c r="G226" s="164"/>
      <c r="H226" s="143"/>
      <c r="I226" s="164"/>
      <c r="J226" s="141"/>
      <c r="K226" s="164"/>
      <c r="L226" s="141"/>
      <c r="M226" s="133"/>
      <c r="N226" s="133"/>
    </row>
    <row r="227" spans="3:14" x14ac:dyDescent="0.2">
      <c r="C227" s="165"/>
      <c r="D227" s="137"/>
      <c r="E227" s="165"/>
      <c r="F227" s="137"/>
      <c r="G227" s="165"/>
      <c r="H227" s="137"/>
      <c r="I227" s="165"/>
      <c r="J227" s="131"/>
      <c r="K227" s="165"/>
      <c r="L227" s="131"/>
    </row>
    <row r="228" spans="3:14" x14ac:dyDescent="0.2">
      <c r="C228" s="165"/>
      <c r="D228" s="137"/>
      <c r="E228" s="165"/>
      <c r="F228" s="137"/>
      <c r="G228" s="165"/>
      <c r="H228" s="137"/>
      <c r="I228" s="165"/>
      <c r="J228" s="131"/>
      <c r="K228" s="165"/>
      <c r="L228" s="131"/>
    </row>
    <row r="229" spans="3:14" x14ac:dyDescent="0.2">
      <c r="C229" s="165"/>
      <c r="D229" s="137"/>
      <c r="E229" s="165"/>
      <c r="F229" s="137"/>
      <c r="G229" s="165"/>
      <c r="H229" s="137"/>
      <c r="I229" s="165"/>
      <c r="J229" s="131"/>
      <c r="K229" s="165"/>
      <c r="L229" s="131"/>
    </row>
    <row r="230" spans="3:14" x14ac:dyDescent="0.2">
      <c r="C230" s="165"/>
      <c r="D230" s="137"/>
      <c r="E230" s="165"/>
      <c r="F230" s="137"/>
      <c r="G230" s="165"/>
      <c r="H230" s="137"/>
      <c r="I230" s="165"/>
      <c r="J230" s="131"/>
      <c r="K230" s="165"/>
      <c r="L230" s="131"/>
    </row>
    <row r="231" spans="3:14" x14ac:dyDescent="0.2">
      <c r="C231" s="165"/>
      <c r="D231" s="137"/>
      <c r="E231" s="165"/>
      <c r="F231" s="137"/>
      <c r="G231" s="165"/>
      <c r="H231" s="137"/>
      <c r="I231" s="165"/>
      <c r="J231" s="131"/>
      <c r="K231" s="165"/>
      <c r="L231" s="131"/>
    </row>
    <row r="232" spans="3:14" x14ac:dyDescent="0.2">
      <c r="C232" s="165"/>
      <c r="D232" s="137"/>
      <c r="E232" s="165"/>
      <c r="F232" s="137"/>
      <c r="G232" s="165"/>
      <c r="H232" s="137"/>
      <c r="I232" s="165"/>
      <c r="J232" s="131"/>
      <c r="K232" s="165"/>
      <c r="L232" s="131"/>
    </row>
    <row r="233" spans="3:14" x14ac:dyDescent="0.2">
      <c r="C233" s="165"/>
      <c r="D233" s="137"/>
      <c r="E233" s="165"/>
      <c r="F233" s="137"/>
      <c r="G233" s="165"/>
      <c r="H233" s="137"/>
      <c r="I233" s="165"/>
      <c r="J233" s="131"/>
      <c r="K233" s="165"/>
      <c r="L233" s="131"/>
    </row>
    <row r="234" spans="3:14" x14ac:dyDescent="0.2">
      <c r="C234" s="165"/>
      <c r="D234" s="137"/>
      <c r="E234" s="165"/>
      <c r="F234" s="131"/>
      <c r="G234" s="165"/>
      <c r="H234" s="131"/>
      <c r="I234" s="165"/>
      <c r="J234" s="131"/>
      <c r="K234" s="165"/>
    </row>
    <row r="235" spans="3:14" x14ac:dyDescent="0.2">
      <c r="C235" s="165"/>
      <c r="D235" s="168"/>
      <c r="E235" s="165"/>
      <c r="F235" s="131"/>
      <c r="G235" s="165"/>
      <c r="H235" s="131"/>
      <c r="I235" s="165"/>
      <c r="J235" s="131"/>
      <c r="K235" s="165"/>
    </row>
    <row r="236" spans="3:14" x14ac:dyDescent="0.2">
      <c r="C236" s="165"/>
      <c r="D236" s="168"/>
      <c r="E236" s="165"/>
      <c r="F236" s="131"/>
      <c r="G236" s="165"/>
      <c r="H236" s="131"/>
      <c r="I236" s="165"/>
      <c r="J236" s="131"/>
      <c r="K236" s="165"/>
    </row>
    <row r="237" spans="3:14" x14ac:dyDescent="0.2">
      <c r="C237" s="165"/>
      <c r="D237" s="168"/>
      <c r="E237" s="165"/>
      <c r="F237" s="131"/>
      <c r="G237" s="165"/>
      <c r="H237" s="131"/>
      <c r="I237" s="165"/>
      <c r="J237" s="131"/>
      <c r="K237" s="165"/>
    </row>
    <row r="238" spans="3:14" x14ac:dyDescent="0.2">
      <c r="C238" s="165"/>
      <c r="D238" s="168"/>
      <c r="E238" s="165"/>
      <c r="F238" s="131"/>
      <c r="G238" s="165"/>
      <c r="H238" s="131"/>
      <c r="I238" s="165"/>
      <c r="J238" s="131"/>
      <c r="K238" s="165"/>
    </row>
    <row r="239" spans="3:14" x14ac:dyDescent="0.2">
      <c r="C239" s="165"/>
      <c r="D239" s="168"/>
      <c r="E239" s="165"/>
      <c r="F239" s="131"/>
      <c r="G239" s="165"/>
      <c r="H239" s="131"/>
      <c r="I239" s="165"/>
      <c r="J239" s="131"/>
      <c r="K239" s="165"/>
    </row>
    <row r="240" spans="3:14" x14ac:dyDescent="0.2">
      <c r="C240" s="165"/>
      <c r="D240" s="168"/>
      <c r="E240" s="165"/>
      <c r="F240" s="131"/>
      <c r="G240" s="165"/>
      <c r="H240" s="131"/>
      <c r="I240" s="165"/>
      <c r="J240" s="131"/>
      <c r="K240" s="165"/>
    </row>
    <row r="241" spans="3:11" x14ac:dyDescent="0.2">
      <c r="C241" s="165"/>
      <c r="D241" s="168"/>
      <c r="E241" s="165"/>
      <c r="F241" s="131"/>
      <c r="G241" s="165"/>
      <c r="H241" s="131"/>
      <c r="I241" s="165"/>
      <c r="J241" s="131"/>
      <c r="K241" s="165"/>
    </row>
    <row r="242" spans="3:11" x14ac:dyDescent="0.2">
      <c r="C242" s="165"/>
      <c r="D242" s="168"/>
      <c r="E242" s="165"/>
      <c r="F242" s="131"/>
      <c r="G242" s="165"/>
      <c r="H242" s="131"/>
      <c r="I242" s="165"/>
      <c r="J242" s="131"/>
      <c r="K242" s="165"/>
    </row>
    <row r="243" spans="3:11" x14ac:dyDescent="0.2">
      <c r="C243" s="165"/>
      <c r="D243" s="168"/>
      <c r="E243" s="165"/>
      <c r="F243" s="131"/>
      <c r="G243" s="165"/>
      <c r="H243" s="131"/>
      <c r="I243" s="165"/>
      <c r="J243" s="131"/>
      <c r="K243" s="165"/>
    </row>
    <row r="244" spans="3:11" x14ac:dyDescent="0.2">
      <c r="C244" s="165"/>
      <c r="D244" s="168"/>
      <c r="E244" s="165"/>
      <c r="F244" s="131"/>
      <c r="G244" s="165"/>
      <c r="H244" s="131"/>
      <c r="I244" s="165"/>
      <c r="J244" s="131"/>
      <c r="K244" s="165"/>
    </row>
    <row r="245" spans="3:11" x14ac:dyDescent="0.2">
      <c r="C245" s="165"/>
      <c r="D245" s="168"/>
      <c r="E245" s="165"/>
      <c r="F245" s="131"/>
      <c r="G245" s="165"/>
      <c r="H245" s="131"/>
      <c r="I245" s="165"/>
      <c r="J245" s="131"/>
      <c r="K245" s="165"/>
    </row>
    <row r="246" spans="3:11" x14ac:dyDescent="0.2">
      <c r="C246" s="165"/>
      <c r="D246" s="168"/>
      <c r="E246" s="165"/>
      <c r="F246" s="131"/>
      <c r="G246" s="165"/>
      <c r="H246" s="131"/>
      <c r="I246" s="165"/>
      <c r="J246" s="131"/>
      <c r="K246" s="165"/>
    </row>
    <row r="247" spans="3:11" x14ac:dyDescent="0.2">
      <c r="C247" s="165"/>
      <c r="D247" s="168"/>
      <c r="E247" s="165"/>
      <c r="F247" s="131"/>
      <c r="G247" s="165"/>
      <c r="H247" s="131"/>
      <c r="I247" s="165"/>
      <c r="J247" s="131"/>
      <c r="K247" s="165"/>
    </row>
    <row r="248" spans="3:11" x14ac:dyDescent="0.2">
      <c r="C248" s="165"/>
      <c r="D248" s="168"/>
      <c r="E248" s="165"/>
      <c r="F248" s="131"/>
      <c r="G248" s="165"/>
      <c r="H248" s="131"/>
      <c r="I248" s="165"/>
      <c r="J248" s="131"/>
      <c r="K248" s="165"/>
    </row>
    <row r="249" spans="3:11" x14ac:dyDescent="0.2">
      <c r="C249" s="165"/>
      <c r="D249" s="168"/>
      <c r="E249" s="165"/>
      <c r="F249" s="131"/>
      <c r="G249" s="165"/>
      <c r="H249" s="131"/>
      <c r="I249" s="165"/>
      <c r="J249" s="131"/>
      <c r="K249" s="165"/>
    </row>
    <row r="250" spans="3:11" x14ac:dyDescent="0.2">
      <c r="C250" s="165"/>
      <c r="D250" s="168"/>
      <c r="E250" s="165"/>
      <c r="F250" s="131"/>
      <c r="G250" s="165"/>
      <c r="H250" s="131"/>
      <c r="I250" s="165"/>
      <c r="J250" s="131"/>
      <c r="K250" s="165"/>
    </row>
    <row r="251" spans="3:11" x14ac:dyDescent="0.2">
      <c r="C251" s="165"/>
      <c r="D251" s="168"/>
      <c r="E251" s="165"/>
      <c r="F251" s="131"/>
      <c r="G251" s="165"/>
      <c r="H251" s="131"/>
      <c r="I251" s="165"/>
      <c r="J251" s="131"/>
      <c r="K251" s="165"/>
    </row>
    <row r="252" spans="3:11" x14ac:dyDescent="0.2">
      <c r="C252" s="165"/>
      <c r="D252" s="168"/>
      <c r="E252" s="165"/>
      <c r="F252" s="131"/>
      <c r="G252" s="165"/>
      <c r="H252" s="131"/>
      <c r="I252" s="165"/>
      <c r="J252" s="131"/>
      <c r="K252" s="165"/>
    </row>
    <row r="253" spans="3:11" x14ac:dyDescent="0.2">
      <c r="C253" s="165"/>
      <c r="D253" s="168"/>
      <c r="E253" s="165"/>
      <c r="F253" s="131"/>
      <c r="G253" s="165"/>
      <c r="H253" s="131"/>
      <c r="I253" s="165"/>
      <c r="J253" s="131"/>
      <c r="K253" s="165"/>
    </row>
    <row r="254" spans="3:11" x14ac:dyDescent="0.2">
      <c r="C254" s="165"/>
      <c r="D254" s="168"/>
      <c r="E254" s="165"/>
      <c r="F254" s="131"/>
      <c r="G254" s="165"/>
      <c r="H254" s="131"/>
      <c r="I254" s="165"/>
      <c r="J254" s="131"/>
      <c r="K254" s="165"/>
    </row>
    <row r="255" spans="3:11" x14ac:dyDescent="0.2">
      <c r="C255" s="165"/>
      <c r="D255" s="168"/>
      <c r="E255" s="165"/>
      <c r="F255" s="131"/>
      <c r="G255" s="165"/>
      <c r="H255" s="131"/>
      <c r="I255" s="165"/>
      <c r="J255" s="131"/>
      <c r="K255" s="165"/>
    </row>
    <row r="256" spans="3:11" x14ac:dyDescent="0.2">
      <c r="C256" s="165"/>
      <c r="D256" s="168"/>
      <c r="E256" s="165"/>
      <c r="F256" s="131"/>
      <c r="G256" s="165"/>
      <c r="H256" s="131"/>
      <c r="I256" s="165"/>
      <c r="J256" s="131"/>
      <c r="K256" s="165"/>
    </row>
    <row r="257" spans="3:11" x14ac:dyDescent="0.2">
      <c r="C257" s="165"/>
      <c r="D257" s="168"/>
      <c r="E257" s="165"/>
      <c r="F257" s="131"/>
      <c r="G257" s="165"/>
      <c r="H257" s="131"/>
      <c r="I257" s="165"/>
      <c r="J257" s="131"/>
      <c r="K257" s="165"/>
    </row>
    <row r="258" spans="3:11" x14ac:dyDescent="0.2">
      <c r="C258" s="165"/>
      <c r="D258" s="168"/>
      <c r="E258" s="165"/>
      <c r="F258" s="131"/>
      <c r="G258" s="165"/>
      <c r="H258" s="131"/>
      <c r="I258" s="165"/>
      <c r="J258" s="131"/>
      <c r="K258" s="165"/>
    </row>
    <row r="259" spans="3:11" x14ac:dyDescent="0.2">
      <c r="C259" s="165"/>
      <c r="D259" s="168"/>
      <c r="E259" s="165"/>
      <c r="F259" s="131"/>
      <c r="G259" s="165"/>
      <c r="H259" s="131"/>
      <c r="I259" s="165"/>
      <c r="J259" s="131"/>
      <c r="K259" s="165"/>
    </row>
    <row r="260" spans="3:11" x14ac:dyDescent="0.2">
      <c r="C260" s="165"/>
      <c r="D260" s="168"/>
      <c r="E260" s="165"/>
      <c r="F260" s="131"/>
      <c r="G260" s="165"/>
      <c r="H260" s="131"/>
      <c r="I260" s="165"/>
      <c r="J260" s="131"/>
      <c r="K260" s="165"/>
    </row>
    <row r="261" spans="3:11" x14ac:dyDescent="0.2">
      <c r="C261" s="165"/>
      <c r="D261" s="168"/>
      <c r="E261" s="165"/>
      <c r="F261" s="131"/>
      <c r="G261" s="165"/>
      <c r="H261" s="131"/>
      <c r="I261" s="165"/>
      <c r="J261" s="131"/>
      <c r="K261" s="165"/>
    </row>
    <row r="262" spans="3:11" x14ac:dyDescent="0.2">
      <c r="C262" s="165"/>
      <c r="D262" s="168"/>
      <c r="E262" s="165"/>
      <c r="F262" s="131"/>
      <c r="G262" s="165"/>
      <c r="H262" s="131"/>
      <c r="I262" s="165"/>
      <c r="J262" s="131"/>
      <c r="K262" s="165"/>
    </row>
    <row r="263" spans="3:11" x14ac:dyDescent="0.2">
      <c r="C263" s="165"/>
      <c r="D263" s="168"/>
      <c r="E263" s="165"/>
      <c r="F263" s="131"/>
      <c r="G263" s="165"/>
      <c r="H263" s="131"/>
      <c r="I263" s="165"/>
      <c r="J263" s="131"/>
      <c r="K263" s="165"/>
    </row>
    <row r="264" spans="3:11" x14ac:dyDescent="0.2">
      <c r="C264" s="165"/>
      <c r="D264" s="168"/>
      <c r="E264" s="165"/>
      <c r="F264" s="131"/>
      <c r="G264" s="165"/>
      <c r="H264" s="131"/>
      <c r="I264" s="165"/>
      <c r="J264" s="131"/>
      <c r="K264" s="165"/>
    </row>
    <row r="265" spans="3:11" x14ac:dyDescent="0.2">
      <c r="C265" s="165"/>
      <c r="D265" s="168"/>
      <c r="E265" s="165"/>
      <c r="F265" s="131"/>
      <c r="G265" s="165"/>
      <c r="H265" s="131"/>
      <c r="I265" s="165"/>
      <c r="J265" s="131"/>
      <c r="K265" s="165"/>
    </row>
    <row r="266" spans="3:11" x14ac:dyDescent="0.2">
      <c r="C266" s="165"/>
      <c r="E266" s="165"/>
      <c r="F266" s="131"/>
      <c r="H266" s="131"/>
      <c r="I266" s="165"/>
      <c r="J266" s="131"/>
      <c r="K266" s="165"/>
    </row>
    <row r="267" spans="3:11" x14ac:dyDescent="0.2">
      <c r="C267" s="165"/>
      <c r="E267" s="165"/>
      <c r="F267" s="131"/>
      <c r="H267" s="131"/>
      <c r="I267" s="165"/>
      <c r="J267" s="131"/>
      <c r="K267" s="165"/>
    </row>
    <row r="268" spans="3:11" x14ac:dyDescent="0.2">
      <c r="C268" s="165"/>
      <c r="E268" s="165"/>
      <c r="F268" s="131"/>
      <c r="H268" s="131"/>
      <c r="I268" s="165"/>
      <c r="J268" s="131"/>
      <c r="K268" s="165"/>
    </row>
    <row r="269" spans="3:11" x14ac:dyDescent="0.2">
      <c r="C269" s="165"/>
      <c r="E269" s="165"/>
      <c r="F269" s="131"/>
      <c r="H269" s="131"/>
      <c r="I269" s="165"/>
      <c r="J269" s="131"/>
      <c r="K269" s="165"/>
    </row>
    <row r="270" spans="3:11" x14ac:dyDescent="0.2">
      <c r="C270" s="165"/>
      <c r="E270" s="165"/>
      <c r="F270" s="131"/>
      <c r="H270" s="131"/>
      <c r="I270" s="165"/>
      <c r="J270" s="131"/>
      <c r="K270" s="165"/>
    </row>
    <row r="271" spans="3:11" x14ac:dyDescent="0.2">
      <c r="C271" s="165"/>
      <c r="E271" s="165"/>
      <c r="F271" s="131"/>
      <c r="H271" s="131"/>
      <c r="I271" s="165"/>
      <c r="J271" s="131"/>
      <c r="K271" s="165"/>
    </row>
    <row r="272" spans="3:11" x14ac:dyDescent="0.2">
      <c r="C272" s="165"/>
      <c r="E272" s="165"/>
      <c r="F272" s="131"/>
      <c r="H272" s="131"/>
      <c r="I272" s="165"/>
      <c r="J272" s="131"/>
      <c r="K272" s="165"/>
    </row>
    <row r="273" spans="3:11" x14ac:dyDescent="0.2">
      <c r="C273" s="165"/>
      <c r="E273" s="165"/>
      <c r="F273" s="131"/>
      <c r="H273" s="131"/>
      <c r="I273" s="165"/>
      <c r="J273" s="131"/>
      <c r="K273" s="165"/>
    </row>
    <row r="274" spans="3:11" x14ac:dyDescent="0.2">
      <c r="C274" s="165"/>
      <c r="E274" s="165"/>
      <c r="F274" s="131"/>
      <c r="H274" s="131"/>
      <c r="I274" s="165"/>
      <c r="J274" s="131"/>
      <c r="K274" s="165"/>
    </row>
    <row r="275" spans="3:11" x14ac:dyDescent="0.2">
      <c r="C275" s="165"/>
      <c r="E275" s="165"/>
      <c r="F275" s="131"/>
      <c r="H275" s="131"/>
      <c r="I275" s="165"/>
      <c r="J275" s="131"/>
      <c r="K275" s="165"/>
    </row>
    <row r="276" spans="3:11" x14ac:dyDescent="0.2">
      <c r="C276" s="165"/>
      <c r="E276" s="165"/>
      <c r="F276" s="131"/>
      <c r="H276" s="131"/>
      <c r="I276" s="165"/>
      <c r="J276" s="131"/>
      <c r="K276" s="165"/>
    </row>
    <row r="277" spans="3:11" x14ac:dyDescent="0.2">
      <c r="C277" s="165"/>
      <c r="E277" s="165"/>
      <c r="F277" s="131"/>
      <c r="H277" s="131"/>
      <c r="I277" s="165"/>
      <c r="J277" s="131"/>
      <c r="K277" s="165"/>
    </row>
    <row r="278" spans="3:11" x14ac:dyDescent="0.2">
      <c r="C278" s="165"/>
      <c r="E278" s="165"/>
      <c r="F278" s="131"/>
      <c r="H278" s="131"/>
      <c r="I278" s="165"/>
      <c r="J278" s="131"/>
      <c r="K278" s="165"/>
    </row>
    <row r="279" spans="3:11" x14ac:dyDescent="0.2">
      <c r="C279" s="165"/>
      <c r="E279" s="165"/>
      <c r="F279" s="131"/>
      <c r="H279" s="131"/>
      <c r="I279" s="165"/>
      <c r="J279" s="131"/>
      <c r="K279" s="165"/>
    </row>
    <row r="280" spans="3:11" x14ac:dyDescent="0.2">
      <c r="C280" s="165"/>
      <c r="E280" s="165"/>
      <c r="F280" s="131"/>
      <c r="H280" s="131"/>
      <c r="I280" s="165"/>
      <c r="J280" s="131"/>
      <c r="K280" s="165"/>
    </row>
    <row r="281" spans="3:11" x14ac:dyDescent="0.2">
      <c r="C281" s="165"/>
      <c r="E281" s="165"/>
      <c r="F281" s="131"/>
      <c r="H281" s="131"/>
      <c r="I281" s="165"/>
      <c r="J281" s="131"/>
      <c r="K281" s="165"/>
    </row>
    <row r="282" spans="3:11" x14ac:dyDescent="0.2">
      <c r="C282" s="165"/>
      <c r="E282" s="165"/>
      <c r="F282" s="131"/>
      <c r="H282" s="131"/>
      <c r="I282" s="165"/>
      <c r="J282" s="131"/>
      <c r="K282" s="165"/>
    </row>
    <row r="283" spans="3:11" x14ac:dyDescent="0.2">
      <c r="C283" s="165"/>
      <c r="E283" s="165"/>
      <c r="F283" s="131"/>
      <c r="H283" s="131"/>
      <c r="I283" s="165"/>
      <c r="J283" s="131"/>
      <c r="K283" s="165"/>
    </row>
    <row r="284" spans="3:11" x14ac:dyDescent="0.2">
      <c r="C284" s="165"/>
      <c r="E284" s="165"/>
      <c r="F284" s="131"/>
      <c r="H284" s="131"/>
      <c r="I284" s="165"/>
      <c r="J284" s="131"/>
      <c r="K284" s="165"/>
    </row>
    <row r="285" spans="3:11" x14ac:dyDescent="0.2">
      <c r="C285" s="165"/>
      <c r="E285" s="165"/>
      <c r="F285" s="131"/>
      <c r="H285" s="131"/>
      <c r="I285" s="165"/>
      <c r="J285" s="131"/>
      <c r="K285" s="165"/>
    </row>
    <row r="286" spans="3:11" x14ac:dyDescent="0.2">
      <c r="C286" s="165"/>
      <c r="E286" s="165"/>
      <c r="F286" s="131"/>
      <c r="H286" s="131"/>
      <c r="I286" s="165"/>
      <c r="J286" s="131"/>
      <c r="K286" s="165"/>
    </row>
    <row r="287" spans="3:11" x14ac:dyDescent="0.2">
      <c r="C287" s="165"/>
      <c r="E287" s="165"/>
      <c r="F287" s="131"/>
      <c r="H287" s="131"/>
      <c r="I287" s="165"/>
      <c r="J287" s="131"/>
      <c r="K287" s="165"/>
    </row>
    <row r="288" spans="3:11" x14ac:dyDescent="0.2">
      <c r="C288" s="165"/>
      <c r="E288" s="165"/>
      <c r="F288" s="131"/>
      <c r="H288" s="131"/>
      <c r="I288" s="165"/>
      <c r="J288" s="131"/>
      <c r="K288" s="165"/>
    </row>
    <row r="289" spans="2:11" x14ac:dyDescent="0.2">
      <c r="E289" s="165"/>
      <c r="F289" s="131"/>
      <c r="H289" s="131"/>
      <c r="I289" s="165"/>
      <c r="J289" s="131"/>
      <c r="K289" s="165"/>
    </row>
    <row r="290" spans="2:11" x14ac:dyDescent="0.2">
      <c r="E290" s="165"/>
      <c r="F290" s="131"/>
      <c r="H290" s="131"/>
      <c r="I290" s="165"/>
      <c r="J290" s="131"/>
      <c r="K290" s="165"/>
    </row>
    <row r="291" spans="2:11" x14ac:dyDescent="0.2">
      <c r="E291" s="165"/>
      <c r="F291" s="131"/>
      <c r="H291" s="131"/>
      <c r="I291" s="165"/>
      <c r="J291" s="131"/>
      <c r="K291" s="165"/>
    </row>
    <row r="292" spans="2:11" x14ac:dyDescent="0.2">
      <c r="E292" s="165"/>
      <c r="F292" s="131"/>
      <c r="H292" s="131"/>
      <c r="I292" s="165"/>
      <c r="J292" s="131"/>
      <c r="K292" s="165"/>
    </row>
    <row r="293" spans="2:11" x14ac:dyDescent="0.2">
      <c r="E293" s="165"/>
      <c r="F293" s="131"/>
      <c r="H293" s="131"/>
      <c r="I293" s="165"/>
      <c r="J293" s="131"/>
      <c r="K293" s="165"/>
    </row>
    <row r="294" spans="2:11" x14ac:dyDescent="0.2">
      <c r="E294" s="165"/>
      <c r="F294" s="131"/>
      <c r="H294" s="131"/>
      <c r="I294" s="165"/>
      <c r="J294" s="131"/>
      <c r="K294" s="165"/>
    </row>
    <row r="295" spans="2:11" x14ac:dyDescent="0.2">
      <c r="E295" s="165"/>
      <c r="F295" s="131"/>
      <c r="H295" s="131"/>
      <c r="I295" s="165"/>
      <c r="J295" s="131"/>
      <c r="K295" s="165"/>
    </row>
    <row r="296" spans="2:11" x14ac:dyDescent="0.2">
      <c r="E296" s="165"/>
      <c r="F296" s="131"/>
      <c r="H296" s="131"/>
      <c r="I296" s="165"/>
      <c r="J296" s="131"/>
      <c r="K296" s="165"/>
    </row>
    <row r="297" spans="2:11" x14ac:dyDescent="0.2">
      <c r="E297" s="165"/>
      <c r="F297" s="131"/>
      <c r="H297" s="131"/>
      <c r="I297" s="165"/>
      <c r="J297" s="131"/>
      <c r="K297" s="165"/>
    </row>
    <row r="298" spans="2:11" x14ac:dyDescent="0.2">
      <c r="F298" s="131"/>
      <c r="H298" s="131"/>
      <c r="J298" s="131"/>
    </row>
    <row r="299" spans="2:11" x14ac:dyDescent="0.2">
      <c r="F299" s="131"/>
      <c r="H299" s="131"/>
      <c r="J299" s="131"/>
    </row>
    <row r="300" spans="2:11" hidden="1" x14ac:dyDescent="0.2">
      <c r="F300" s="131"/>
      <c r="H300" s="131"/>
      <c r="J300" s="131"/>
    </row>
    <row r="301" spans="2:11" hidden="1" x14ac:dyDescent="0.2">
      <c r="B301" s="131" t="str">
        <f>VLOOKUP(RIGHT(201711,2),MANED2,2,FALSE)&amp;" - "</f>
        <v xml:space="preserve">November - </v>
      </c>
      <c r="F301" s="131"/>
      <c r="H301" s="131"/>
      <c r="J301" s="131"/>
    </row>
    <row r="302" spans="2:11" hidden="1" x14ac:dyDescent="0.2">
      <c r="B302" s="131" t="str">
        <f>VLOOKUP(RIGHT(201712,2),MANED2,2,FALSE)&amp;"  "&amp;LEFT(201712,4)</f>
        <v>Desember  2017</v>
      </c>
      <c r="F302" s="131"/>
      <c r="H302" s="131"/>
      <c r="J302" s="131"/>
    </row>
    <row r="303" spans="2:11" hidden="1" x14ac:dyDescent="0.2">
      <c r="F303" s="131"/>
      <c r="H303" s="131"/>
      <c r="J303" s="131"/>
    </row>
    <row r="304" spans="2:11" hidden="1" x14ac:dyDescent="0.2">
      <c r="F304" s="131"/>
      <c r="H304" s="131"/>
      <c r="J304" s="131"/>
    </row>
    <row r="305" spans="1:12" hidden="1" x14ac:dyDescent="0.2">
      <c r="F305" s="131"/>
      <c r="H305" s="131"/>
      <c r="J305" s="131"/>
    </row>
    <row r="306" spans="1:12" hidden="1" x14ac:dyDescent="0.2">
      <c r="A306" s="139" t="s">
        <v>26</v>
      </c>
      <c r="B306" s="132" t="s">
        <v>27</v>
      </c>
      <c r="C306" s="132"/>
      <c r="D306" s="130"/>
      <c r="E306" s="132"/>
      <c r="F306" s="132"/>
      <c r="G306" s="132"/>
      <c r="H306" s="132"/>
      <c r="I306" s="132"/>
      <c r="J306" s="132"/>
      <c r="K306" s="132"/>
      <c r="L306" s="130"/>
    </row>
    <row r="307" spans="1:12" hidden="1" x14ac:dyDescent="0.2">
      <c r="A307" s="139" t="s">
        <v>28</v>
      </c>
      <c r="B307" s="132" t="s">
        <v>29</v>
      </c>
      <c r="C307" s="132"/>
      <c r="D307" s="130"/>
      <c r="E307" s="132"/>
      <c r="F307" s="132"/>
      <c r="G307" s="132"/>
      <c r="H307" s="132"/>
      <c r="I307" s="132"/>
      <c r="J307" s="132"/>
      <c r="K307" s="132"/>
      <c r="L307" s="130"/>
    </row>
    <row r="308" spans="1:12" hidden="1" x14ac:dyDescent="0.2">
      <c r="A308" s="139" t="s">
        <v>30</v>
      </c>
      <c r="B308" s="132" t="s">
        <v>31</v>
      </c>
      <c r="C308" s="132"/>
      <c r="D308" s="130"/>
      <c r="E308" s="132"/>
      <c r="F308" s="132"/>
      <c r="G308" s="132"/>
      <c r="H308" s="132"/>
      <c r="I308" s="132"/>
      <c r="J308" s="132"/>
      <c r="K308" s="132"/>
      <c r="L308" s="130"/>
    </row>
    <row r="309" spans="1:12" hidden="1" x14ac:dyDescent="0.2">
      <c r="A309" s="139" t="s">
        <v>32</v>
      </c>
      <c r="B309" s="132" t="s">
        <v>33</v>
      </c>
      <c r="C309" s="132"/>
      <c r="D309" s="130"/>
      <c r="E309" s="132"/>
      <c r="F309" s="132"/>
      <c r="G309" s="132"/>
      <c r="H309" s="132"/>
      <c r="I309" s="132"/>
      <c r="J309" s="132"/>
      <c r="K309" s="132"/>
      <c r="L309" s="130"/>
    </row>
    <row r="310" spans="1:12" hidden="1" x14ac:dyDescent="0.2">
      <c r="A310" s="139" t="s">
        <v>34</v>
      </c>
      <c r="B310" s="132" t="s">
        <v>35</v>
      </c>
      <c r="C310" s="132"/>
      <c r="D310" s="130"/>
      <c r="E310" s="132"/>
      <c r="F310" s="132"/>
      <c r="G310" s="132"/>
      <c r="H310" s="132"/>
      <c r="I310" s="132"/>
      <c r="J310" s="132"/>
      <c r="K310" s="132"/>
      <c r="L310" s="130"/>
    </row>
    <row r="311" spans="1:12" hidden="1" x14ac:dyDescent="0.2">
      <c r="A311" s="139" t="s">
        <v>36</v>
      </c>
      <c r="B311" s="132" t="s">
        <v>37</v>
      </c>
      <c r="C311" s="132"/>
      <c r="D311" s="130"/>
      <c r="E311" s="132"/>
      <c r="F311" s="132"/>
      <c r="G311" s="132"/>
      <c r="H311" s="132"/>
      <c r="I311" s="132"/>
      <c r="J311" s="132"/>
      <c r="K311" s="132"/>
      <c r="L311" s="130"/>
    </row>
    <row r="312" spans="1:12" hidden="1" x14ac:dyDescent="0.2">
      <c r="A312" s="139" t="s">
        <v>38</v>
      </c>
      <c r="B312" s="132" t="s">
        <v>39</v>
      </c>
      <c r="C312" s="132"/>
      <c r="D312" s="130"/>
      <c r="E312" s="132"/>
      <c r="F312" s="132"/>
      <c r="G312" s="132"/>
      <c r="H312" s="132"/>
      <c r="I312" s="132"/>
      <c r="J312" s="132"/>
      <c r="K312" s="132"/>
      <c r="L312" s="130"/>
    </row>
    <row r="313" spans="1:12" hidden="1" x14ac:dyDescent="0.2">
      <c r="A313" s="139" t="s">
        <v>40</v>
      </c>
      <c r="B313" s="132" t="s">
        <v>41</v>
      </c>
      <c r="C313" s="132"/>
      <c r="D313" s="130"/>
      <c r="E313" s="132"/>
      <c r="F313" s="132"/>
      <c r="G313" s="132"/>
      <c r="H313" s="132"/>
      <c r="I313" s="132"/>
      <c r="J313" s="132"/>
      <c r="K313" s="132"/>
      <c r="L313" s="130"/>
    </row>
    <row r="314" spans="1:12" hidden="1" x14ac:dyDescent="0.2">
      <c r="A314" s="139" t="s">
        <v>42</v>
      </c>
      <c r="B314" s="132" t="s">
        <v>43</v>
      </c>
      <c r="C314" s="132"/>
      <c r="D314" s="130"/>
      <c r="E314" s="132"/>
      <c r="F314" s="132"/>
      <c r="G314" s="132"/>
      <c r="H314" s="132"/>
      <c r="I314" s="132"/>
      <c r="J314" s="132"/>
      <c r="K314" s="132"/>
      <c r="L314" s="130"/>
    </row>
    <row r="315" spans="1:12" hidden="1" x14ac:dyDescent="0.2">
      <c r="A315" s="139" t="s">
        <v>44</v>
      </c>
      <c r="B315" s="132" t="s">
        <v>45</v>
      </c>
      <c r="C315" s="132"/>
      <c r="D315" s="130"/>
      <c r="E315" s="132"/>
      <c r="F315" s="132"/>
      <c r="G315" s="132"/>
      <c r="H315" s="132"/>
      <c r="I315" s="132"/>
      <c r="J315" s="132"/>
      <c r="K315" s="132"/>
      <c r="L315" s="130"/>
    </row>
    <row r="316" spans="1:12" hidden="1" x14ac:dyDescent="0.2">
      <c r="A316" s="139" t="s">
        <v>46</v>
      </c>
      <c r="B316" s="132" t="s">
        <v>47</v>
      </c>
      <c r="C316" s="132"/>
      <c r="D316" s="130"/>
      <c r="E316" s="132"/>
      <c r="F316" s="132"/>
      <c r="G316" s="132"/>
      <c r="H316" s="132"/>
      <c r="I316" s="132"/>
      <c r="J316" s="132"/>
      <c r="K316" s="132"/>
      <c r="L316" s="130"/>
    </row>
    <row r="317" spans="1:12" hidden="1" x14ac:dyDescent="0.2">
      <c r="A317" s="139" t="s">
        <v>48</v>
      </c>
      <c r="B317" s="132" t="s">
        <v>49</v>
      </c>
      <c r="C317" s="132"/>
      <c r="D317" s="130"/>
      <c r="E317" s="132"/>
      <c r="F317" s="132"/>
      <c r="G317" s="132"/>
      <c r="H317" s="132"/>
      <c r="I317" s="132"/>
      <c r="J317" s="132"/>
      <c r="K317" s="132"/>
      <c r="L317" s="130"/>
    </row>
    <row r="318" spans="1:12" hidden="1" x14ac:dyDescent="0.2">
      <c r="F318" s="131"/>
      <c r="H318" s="131"/>
      <c r="J318" s="131"/>
    </row>
    <row r="319" spans="1:12" x14ac:dyDescent="0.2">
      <c r="F319" s="131"/>
      <c r="H319" s="131"/>
      <c r="J319" s="131"/>
    </row>
    <row r="320" spans="1:12" x14ac:dyDescent="0.2">
      <c r="F320" s="131"/>
      <c r="H320" s="131"/>
      <c r="J320" s="131"/>
    </row>
    <row r="321" spans="6:10" x14ac:dyDescent="0.2">
      <c r="F321" s="131"/>
      <c r="H321" s="131"/>
      <c r="J321" s="131"/>
    </row>
    <row r="322" spans="6:10" x14ac:dyDescent="0.2">
      <c r="F322" s="131"/>
      <c r="H322" s="131"/>
      <c r="J322" s="131"/>
    </row>
    <row r="323" spans="6:10" x14ac:dyDescent="0.2">
      <c r="F323" s="131"/>
      <c r="H323" s="131"/>
      <c r="J323" s="131"/>
    </row>
    <row r="324" spans="6:10" x14ac:dyDescent="0.2">
      <c r="F324" s="131"/>
      <c r="H324" s="131"/>
      <c r="J324" s="131"/>
    </row>
    <row r="325" spans="6:10" x14ac:dyDescent="0.2">
      <c r="F325" s="131"/>
      <c r="H325" s="131"/>
      <c r="J325" s="131"/>
    </row>
    <row r="326" spans="6:10" x14ac:dyDescent="0.2">
      <c r="F326" s="131"/>
      <c r="H326" s="131"/>
      <c r="J326" s="131"/>
    </row>
    <row r="327" spans="6:10" x14ac:dyDescent="0.2">
      <c r="F327" s="131"/>
      <c r="H327" s="131"/>
      <c r="J327" s="131"/>
    </row>
    <row r="328" spans="6:10" x14ac:dyDescent="0.2">
      <c r="F328" s="131"/>
      <c r="H328" s="131"/>
      <c r="J328" s="131"/>
    </row>
    <row r="329" spans="6:10" x14ac:dyDescent="0.2">
      <c r="F329" s="131"/>
      <c r="H329" s="131"/>
      <c r="J329" s="131"/>
    </row>
    <row r="330" spans="6:10" x14ac:dyDescent="0.2">
      <c r="F330" s="131"/>
      <c r="H330" s="131"/>
      <c r="J330" s="131"/>
    </row>
    <row r="331" spans="6:10" x14ac:dyDescent="0.2">
      <c r="F331" s="131"/>
      <c r="H331" s="131"/>
      <c r="J331" s="131"/>
    </row>
    <row r="332" spans="6:10" x14ac:dyDescent="0.2">
      <c r="F332" s="131"/>
      <c r="H332" s="131"/>
      <c r="J332" s="131"/>
    </row>
    <row r="333" spans="6:10" x14ac:dyDescent="0.2">
      <c r="F333" s="131"/>
      <c r="H333" s="131"/>
      <c r="J333" s="131"/>
    </row>
    <row r="334" spans="6:10" x14ac:dyDescent="0.2">
      <c r="F334" s="131"/>
      <c r="H334" s="131"/>
      <c r="J334" s="131"/>
    </row>
    <row r="335" spans="6:10" x14ac:dyDescent="0.2">
      <c r="F335" s="131"/>
      <c r="H335" s="131"/>
      <c r="J335" s="131"/>
    </row>
    <row r="336" spans="6:10" x14ac:dyDescent="0.2">
      <c r="F336" s="131"/>
      <c r="H336" s="131"/>
      <c r="J336" s="131"/>
    </row>
    <row r="337" spans="6:10" x14ac:dyDescent="0.2">
      <c r="F337" s="131"/>
      <c r="H337" s="131"/>
      <c r="J337" s="131"/>
    </row>
    <row r="338" spans="6:10" x14ac:dyDescent="0.2">
      <c r="F338" s="131"/>
      <c r="H338" s="131"/>
      <c r="J338" s="131"/>
    </row>
    <row r="339" spans="6:10" x14ac:dyDescent="0.2">
      <c r="F339" s="131"/>
      <c r="H339" s="131"/>
      <c r="J339" s="131"/>
    </row>
    <row r="340" spans="6:10" x14ac:dyDescent="0.2">
      <c r="F340" s="131"/>
      <c r="H340" s="131"/>
      <c r="J340" s="131"/>
    </row>
    <row r="341" spans="6:10" x14ac:dyDescent="0.2">
      <c r="F341" s="131"/>
      <c r="H341" s="131"/>
      <c r="J341" s="131"/>
    </row>
    <row r="342" spans="6:10" x14ac:dyDescent="0.2">
      <c r="F342" s="131"/>
      <c r="H342" s="131"/>
      <c r="J342" s="131"/>
    </row>
    <row r="343" spans="6:10" x14ac:dyDescent="0.2">
      <c r="F343" s="131"/>
      <c r="H343" s="131"/>
      <c r="J343" s="131"/>
    </row>
    <row r="344" spans="6:10" x14ac:dyDescent="0.2">
      <c r="F344" s="131"/>
      <c r="H344" s="131"/>
      <c r="J344" s="131"/>
    </row>
    <row r="345" spans="6:10" x14ac:dyDescent="0.2">
      <c r="F345" s="131"/>
      <c r="H345" s="131"/>
      <c r="J345" s="131"/>
    </row>
    <row r="346" spans="6:10" x14ac:dyDescent="0.2">
      <c r="F346" s="131"/>
      <c r="H346" s="131"/>
      <c r="J346" s="131"/>
    </row>
    <row r="347" spans="6:10" x14ac:dyDescent="0.2">
      <c r="F347" s="131"/>
      <c r="H347" s="131"/>
      <c r="J347" s="131"/>
    </row>
    <row r="348" spans="6:10" x14ac:dyDescent="0.2">
      <c r="F348" s="131"/>
      <c r="H348" s="131"/>
      <c r="J348" s="131"/>
    </row>
    <row r="349" spans="6:10" x14ac:dyDescent="0.2">
      <c r="J349" s="131"/>
    </row>
    <row r="350" spans="6:10" x14ac:dyDescent="0.2">
      <c r="J350" s="131"/>
    </row>
    <row r="351" spans="6:10" x14ac:dyDescent="0.2">
      <c r="J351" s="131"/>
    </row>
    <row r="352" spans="6:10" x14ac:dyDescent="0.2">
      <c r="J352" s="131"/>
    </row>
    <row r="353" spans="10:10" x14ac:dyDescent="0.2">
      <c r="J353" s="131"/>
    </row>
    <row r="354" spans="10:10" x14ac:dyDescent="0.2">
      <c r="J354" s="131"/>
    </row>
    <row r="355" spans="10:10" x14ac:dyDescent="0.2">
      <c r="J355" s="131"/>
    </row>
    <row r="356" spans="10:10" x14ac:dyDescent="0.2">
      <c r="J356" s="131"/>
    </row>
    <row r="357" spans="10:10" x14ac:dyDescent="0.2">
      <c r="J357" s="131"/>
    </row>
    <row r="358" spans="10:10" x14ac:dyDescent="0.2">
      <c r="J358" s="131"/>
    </row>
    <row r="359" spans="10:10" x14ac:dyDescent="0.2">
      <c r="J359" s="131"/>
    </row>
    <row r="360" spans="10:10" x14ac:dyDescent="0.2">
      <c r="J360" s="131"/>
    </row>
    <row r="361" spans="10:10" x14ac:dyDescent="0.2">
      <c r="J361" s="131"/>
    </row>
    <row r="362" spans="10:10" x14ac:dyDescent="0.2">
      <c r="J362" s="131"/>
    </row>
    <row r="363" spans="10:10" x14ac:dyDescent="0.2">
      <c r="J363" s="131"/>
    </row>
    <row r="364" spans="10:10" x14ac:dyDescent="0.2">
      <c r="J364" s="131"/>
    </row>
    <row r="365" spans="10:10" x14ac:dyDescent="0.2">
      <c r="J365" s="131"/>
    </row>
    <row r="366" spans="10:10" x14ac:dyDescent="0.2">
      <c r="J366" s="131"/>
    </row>
    <row r="367" spans="10:10" x14ac:dyDescent="0.2">
      <c r="J367" s="131"/>
    </row>
    <row r="368" spans="10:10" x14ac:dyDescent="0.2">
      <c r="J368" s="131"/>
    </row>
    <row r="369" spans="10:10" x14ac:dyDescent="0.2">
      <c r="J369" s="131"/>
    </row>
    <row r="370" spans="10:10" x14ac:dyDescent="0.2">
      <c r="J370" s="131"/>
    </row>
    <row r="371" spans="10:10" x14ac:dyDescent="0.2">
      <c r="J371" s="131"/>
    </row>
    <row r="372" spans="10:10" x14ac:dyDescent="0.2">
      <c r="J372" s="131"/>
    </row>
    <row r="373" spans="10:10" x14ac:dyDescent="0.2">
      <c r="J373" s="131"/>
    </row>
    <row r="374" spans="10:10" x14ac:dyDescent="0.2">
      <c r="J374" s="131"/>
    </row>
    <row r="375" spans="10:10" x14ac:dyDescent="0.2">
      <c r="J375" s="131"/>
    </row>
    <row r="376" spans="10:10" x14ac:dyDescent="0.2">
      <c r="J376" s="131"/>
    </row>
    <row r="377" spans="10:10" x14ac:dyDescent="0.2">
      <c r="J377" s="131"/>
    </row>
    <row r="378" spans="10:10" x14ac:dyDescent="0.2">
      <c r="J378" s="131"/>
    </row>
    <row r="379" spans="10:10" x14ac:dyDescent="0.2">
      <c r="J379" s="131"/>
    </row>
    <row r="380" spans="10:10" x14ac:dyDescent="0.2">
      <c r="J380" s="131"/>
    </row>
  </sheetData>
  <mergeCells count="6">
    <mergeCell ref="K3:L3"/>
    <mergeCell ref="A1:I1"/>
    <mergeCell ref="C3:D3"/>
    <mergeCell ref="E3:F3"/>
    <mergeCell ref="G3:H3"/>
    <mergeCell ref="I3:J3"/>
  </mergeCells>
  <pageMargins left="0.70866141732283472" right="0.70866141732283472" top="0.74803149606299213" bottom="0.74803149606299213" header="0.31496062992125984" footer="0.31496062992125984"/>
  <pageSetup paperSize="9" scale="46" fitToHeight="3" orientation="landscape" horizontalDpi="4294967293" r:id="rId1"/>
  <ignoredErrors>
    <ignoredError sqref="D6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72"/>
  <sheetViews>
    <sheetView workbookViewId="0"/>
  </sheetViews>
  <sheetFormatPr baseColWidth="10" defaultColWidth="11.5" defaultRowHeight="15" x14ac:dyDescent="0.2"/>
  <cols>
    <col min="1" max="1" width="10.83203125" customWidth="1"/>
    <col min="2" max="2" width="33.6640625" customWidth="1"/>
    <col min="3" max="4" width="15.1640625" customWidth="1"/>
    <col min="5" max="5" width="15" style="15" customWidth="1"/>
    <col min="6" max="9" width="15.1640625" style="15" customWidth="1"/>
  </cols>
  <sheetData>
    <row r="1" spans="1:9" x14ac:dyDescent="0.2">
      <c r="A1" t="s">
        <v>0</v>
      </c>
    </row>
    <row r="3" spans="1:9" ht="26" x14ac:dyDescent="0.3">
      <c r="A3" s="47" t="e">
        <f ca="1">_xll.OneStop.ReportPlayer.OSRFunctions.OSRGet("ThisCompany","CompanyName")</f>
        <v>#NAME?</v>
      </c>
      <c r="F3" s="50" t="s">
        <v>1</v>
      </c>
      <c r="I3" s="44" t="s">
        <v>2</v>
      </c>
    </row>
    <row r="4" spans="1:9" ht="16" x14ac:dyDescent="0.2">
      <c r="A4" t="s">
        <v>54</v>
      </c>
      <c r="F4" s="81" t="e">
        <f ca="1">CONCATENATE(B155," ",B156)</f>
        <v>#NAME?</v>
      </c>
      <c r="I4" s="45">
        <f ca="1">NOW()</f>
        <v>45396.896394328702</v>
      </c>
    </row>
    <row r="5" spans="1:9" x14ac:dyDescent="0.2">
      <c r="A5" s="2" t="e">
        <f ca="1">_xll.OneStop.ReportPlayer.OSRFunctions.OSRGet("Journal_Department","DepId")</f>
        <v>#NAME?</v>
      </c>
      <c r="B5" s="2" t="e">
        <f ca="1">_xll.OneStop.ReportPlayer.OSRFunctions.OSRGet("Journal_Department","Name")</f>
        <v>#NAME?</v>
      </c>
      <c r="C5" s="2"/>
      <c r="D5" s="2"/>
    </row>
    <row r="6" spans="1:9" ht="16" thickBot="1" x14ac:dyDescent="0.25"/>
    <row r="7" spans="1:9" s="2" customFormat="1" ht="16" thickTop="1" x14ac:dyDescent="0.2">
      <c r="A7" s="49"/>
      <c r="B7" s="34"/>
      <c r="C7" s="75" t="s">
        <v>4</v>
      </c>
      <c r="D7" s="77" t="s">
        <v>4</v>
      </c>
      <c r="E7" s="54" t="s">
        <v>5</v>
      </c>
      <c r="F7" s="91" t="s">
        <v>5</v>
      </c>
      <c r="G7" s="21"/>
      <c r="H7" s="83" t="s">
        <v>6</v>
      </c>
      <c r="I7" s="21"/>
    </row>
    <row r="8" spans="1:9" s="2" customFormat="1" ht="16" thickBot="1" x14ac:dyDescent="0.25">
      <c r="A8" s="24"/>
      <c r="B8" s="17"/>
      <c r="C8" s="86" t="s">
        <v>6</v>
      </c>
      <c r="D8" s="73" t="s">
        <v>7</v>
      </c>
      <c r="E8" s="64" t="s">
        <v>6</v>
      </c>
      <c r="F8" s="90" t="s">
        <v>7</v>
      </c>
      <c r="G8" s="22" t="s">
        <v>8</v>
      </c>
      <c r="H8" s="92" t="s">
        <v>9</v>
      </c>
      <c r="I8" s="22" t="s">
        <v>8</v>
      </c>
    </row>
    <row r="9" spans="1:9" s="2" customFormat="1" x14ac:dyDescent="0.2">
      <c r="A9" s="11" t="s">
        <v>10</v>
      </c>
      <c r="C9" s="82"/>
      <c r="D9" s="74"/>
      <c r="E9" s="58"/>
      <c r="F9" s="72"/>
      <c r="G9" s="23"/>
      <c r="H9" s="78"/>
      <c r="I9" s="23"/>
    </row>
    <row r="10" spans="1:9" ht="16" thickBot="1" x14ac:dyDescent="0.25">
      <c r="A10" s="3" t="e">
        <f ca="1">_xll.OneStop.ReportPlayer.OSRFunctions.OSRGet("Journal_Account","AccountNo")</f>
        <v>#NAME?</v>
      </c>
      <c r="B10" t="e">
        <f ca="1">_xll.OneStop.ReportPlayer.OSRFunctions.OSRGet("Journal_Account","AccountName")</f>
        <v>#NAME?</v>
      </c>
      <c r="C10" s="6" t="e">
        <f ca="1">-_xll.OneStop.ReportPlayer.OSRFunctions.OSRGet("Journal_SubEntry","AmtCur")</f>
        <v>#NAME?</v>
      </c>
      <c r="D10" s="7" t="e">
        <f ca="1">-_xll.OneStop.ReportPlayer.OSRFunctions.OSRGet("Journal_SubEntry","AmtCur")</f>
        <v>#NAME?</v>
      </c>
      <c r="E10" s="4" t="e">
        <f ca="1">-_xll.OneStop.ReportPlayer.OSRFunctions.OSRGet("Journal_SubEntry","AmtCur")</f>
        <v>#NAME?</v>
      </c>
      <c r="F10" s="8" t="e">
        <f ca="1">-_xll.OneStop.ReportPlayer.OSRFunctions.OSRGet("Journal_SubEntry","AmtCur")</f>
        <v>#NAME?</v>
      </c>
      <c r="G10" s="1" t="e">
        <f ca="1">E10-F10</f>
        <v>#NAME?</v>
      </c>
      <c r="H10" s="9" t="e">
        <f ca="1">_xll.OneStop.ReportPlayer.OSRFunctions.OSRGet("FactBudgetTrans","Budget Amount")</f>
        <v>#NAME?</v>
      </c>
      <c r="I10" s="1" t="e">
        <f ca="1">E10-H10</f>
        <v>#NAME?</v>
      </c>
    </row>
    <row r="11" spans="1:9" s="2" customFormat="1" ht="16" thickBot="1" x14ac:dyDescent="0.25">
      <c r="A11" s="20" t="s">
        <v>11</v>
      </c>
      <c r="B11" s="18"/>
      <c r="C11" s="36" t="e">
        <f ca="1">SUM(_xll.OneStop.ReportPlayer.OSRFunctions.OSRRef(C10))</f>
        <v>#NAME?</v>
      </c>
      <c r="D11" s="38" t="e">
        <f ca="1">SUM(_xll.OneStop.ReportPlayer.OSRFunctions.OSRRef(D10))</f>
        <v>#NAME?</v>
      </c>
      <c r="E11" s="30" t="e">
        <f ca="1">SUM(_xll.OneStop.ReportPlayer.OSRFunctions.OSRRef(E10))</f>
        <v>#NAME?</v>
      </c>
      <c r="F11" s="37" t="e">
        <f ca="1">SUM(_xll.OneStop.ReportPlayer.OSRFunctions.OSRRef(F10))</f>
        <v>#NAME?</v>
      </c>
      <c r="G11" s="12" t="e">
        <f ca="1">E11-F11</f>
        <v>#NAME?</v>
      </c>
      <c r="H11" s="42" t="e">
        <f ca="1">SUM(_xll.OneStop.ReportPlayer.OSRFunctions.OSRRef(H10))</f>
        <v>#NAME?</v>
      </c>
      <c r="I11" s="12" t="e">
        <f ca="1">E11-H11</f>
        <v>#NAME?</v>
      </c>
    </row>
    <row r="12" spans="1:9" x14ac:dyDescent="0.2">
      <c r="A12" s="3"/>
      <c r="C12" s="6"/>
      <c r="D12" s="7"/>
      <c r="E12" s="4"/>
      <c r="F12" s="8"/>
      <c r="G12" s="1"/>
      <c r="H12" s="9"/>
      <c r="I12" s="1"/>
    </row>
    <row r="13" spans="1:9" s="2" customFormat="1" x14ac:dyDescent="0.2">
      <c r="A13" s="11" t="s">
        <v>12</v>
      </c>
      <c r="C13" s="27"/>
      <c r="D13" s="26"/>
      <c r="E13" s="16"/>
      <c r="F13" s="25"/>
      <c r="G13" s="5"/>
      <c r="H13" s="28"/>
      <c r="I13" s="5"/>
    </row>
    <row r="14" spans="1:9" ht="16" thickBot="1" x14ac:dyDescent="0.25">
      <c r="A14" s="3" t="e">
        <f ca="1">_xll.OneStop.ReportPlayer.OSRFunctions.OSRGet("Journal_Account","AccountNo")</f>
        <v>#NAME?</v>
      </c>
      <c r="B14" t="e">
        <f ca="1">_xll.OneStop.ReportPlayer.OSRFunctions.OSRGet("Journal_Account","AccountName")</f>
        <v>#NAME?</v>
      </c>
      <c r="C14" s="6" t="e">
        <f ca="1">_xll.OneStop.ReportPlayer.OSRFunctions.OSRGet("Journal_SubEntry","AmtCur")</f>
        <v>#NAME?</v>
      </c>
      <c r="D14" s="7" t="e">
        <f ca="1">_xll.OneStop.ReportPlayer.OSRFunctions.OSRGet("Journal_SubEntry","AmtCur")</f>
        <v>#NAME?</v>
      </c>
      <c r="E14" s="4" t="e">
        <f ca="1">_xll.OneStop.ReportPlayer.OSRFunctions.OSRGet("Journal_SubEntry","AmtCur")</f>
        <v>#NAME?</v>
      </c>
      <c r="F14" s="8" t="e">
        <f ca="1">_xll.OneStop.ReportPlayer.OSRFunctions.OSRGet("Journal_SubEntry","AmtCur")</f>
        <v>#NAME?</v>
      </c>
      <c r="G14" s="1" t="e">
        <f ca="1">E14-F14</f>
        <v>#NAME?</v>
      </c>
      <c r="H14" s="9" t="e">
        <f ca="1">_xll.OneStop.ReportPlayer.OSRFunctions.OSRGet("FactBudgetTrans","Budget Amount")</f>
        <v>#NAME?</v>
      </c>
      <c r="I14" s="1" t="e">
        <f ca="1">E14-H14</f>
        <v>#NAME?</v>
      </c>
    </row>
    <row r="15" spans="1:9" s="2" customFormat="1" ht="16" thickBot="1" x14ac:dyDescent="0.25">
      <c r="A15" s="20" t="s">
        <v>13</v>
      </c>
      <c r="B15" s="18"/>
      <c r="C15" s="36" t="e">
        <f ca="1">SUM(_xll.OneStop.ReportPlayer.OSRFunctions.OSRRef(C14))</f>
        <v>#NAME?</v>
      </c>
      <c r="D15" s="38" t="e">
        <f ca="1">SUM(_xll.OneStop.ReportPlayer.OSRFunctions.OSRRef(D14))</f>
        <v>#NAME?</v>
      </c>
      <c r="E15" s="30" t="e">
        <f ca="1">SUM(_xll.OneStop.ReportPlayer.OSRFunctions.OSRRef(E14))</f>
        <v>#NAME?</v>
      </c>
      <c r="F15" s="37" t="e">
        <f ca="1">SUM(_xll.OneStop.ReportPlayer.OSRFunctions.OSRRef(F14))</f>
        <v>#NAME?</v>
      </c>
      <c r="G15" s="12" t="e">
        <f ca="1">E15-F15</f>
        <v>#NAME?</v>
      </c>
      <c r="H15" s="42" t="e">
        <f ca="1">SUM(_xll.OneStop.ReportPlayer.OSRFunctions.OSRRef(H14))</f>
        <v>#NAME?</v>
      </c>
      <c r="I15" s="12" t="e">
        <f ca="1">E15-H15</f>
        <v>#NAME?</v>
      </c>
    </row>
    <row r="16" spans="1:9" x14ac:dyDescent="0.2">
      <c r="A16" s="3"/>
      <c r="C16" s="6"/>
      <c r="D16" s="7"/>
      <c r="E16" s="4"/>
      <c r="F16" s="8"/>
      <c r="G16" s="1"/>
      <c r="H16" s="9"/>
      <c r="I16" s="1"/>
    </row>
    <row r="17" spans="1:9" s="2" customFormat="1" x14ac:dyDescent="0.2">
      <c r="A17" s="11" t="s">
        <v>14</v>
      </c>
      <c r="C17" s="27"/>
      <c r="D17" s="26"/>
      <c r="E17" s="16"/>
      <c r="F17" s="25"/>
      <c r="G17" s="5"/>
      <c r="H17" s="28"/>
      <c r="I17" s="5"/>
    </row>
    <row r="18" spans="1:9" s="2" customFormat="1" x14ac:dyDescent="0.2">
      <c r="A18" s="3" t="e">
        <f ca="1">_xll.OneStop.ReportPlayer.OSRFunctions.OSRGet("Journal_Account","AccountNo")</f>
        <v>#NAME?</v>
      </c>
      <c r="B18" t="e">
        <f ca="1">_xll.OneStop.ReportPlayer.OSRFunctions.OSRGet("Journal_Account","AccountName")</f>
        <v>#NAME?</v>
      </c>
      <c r="C18" s="6" t="e">
        <f ca="1">_xll.OneStop.ReportPlayer.OSRFunctions.OSRGet("Journal_SubEntry","AmtCur")</f>
        <v>#NAME?</v>
      </c>
      <c r="D18" s="7" t="e">
        <f ca="1">_xll.OneStop.ReportPlayer.OSRFunctions.OSRGet("Journal_SubEntry","AmtCur")</f>
        <v>#NAME?</v>
      </c>
      <c r="E18" s="4" t="e">
        <f ca="1">_xll.OneStop.ReportPlayer.OSRFunctions.OSRGet("Journal_SubEntry","AmtCur")</f>
        <v>#NAME?</v>
      </c>
      <c r="F18" s="8" t="e">
        <f ca="1">_xll.OneStop.ReportPlayer.OSRFunctions.OSRGet("Journal_SubEntry","AmtCur")</f>
        <v>#NAME?</v>
      </c>
      <c r="G18" s="1" t="e">
        <f ca="1">E18-F18</f>
        <v>#NAME?</v>
      </c>
      <c r="H18" s="9" t="e">
        <f ca="1">-_xll.OneStop.ReportPlayer.OSRFunctions.OSRGet("FactBudgetTrans","Budget Amount")</f>
        <v>#NAME?</v>
      </c>
      <c r="I18" s="1" t="e">
        <f ca="1">E18-H18</f>
        <v>#NAME?</v>
      </c>
    </row>
    <row r="19" spans="1:9" ht="16" thickBot="1" x14ac:dyDescent="0.25">
      <c r="A19" s="3" t="e">
        <f ca="1">_xll.OneStop.ReportPlayer.OSRFunctions.OSRGet("Journal_Account","AccountNo")</f>
        <v>#NAME?</v>
      </c>
      <c r="B19" t="e">
        <f ca="1">_xll.OneStop.ReportPlayer.OSRFunctions.OSRGet("Journal_Account","AccountName")</f>
        <v>#NAME?</v>
      </c>
      <c r="C19" s="6" t="e">
        <f ca="1">_xll.OneStop.ReportPlayer.OSRFunctions.OSRGet("Journal_SubEntry","AmtCur")</f>
        <v>#NAME?</v>
      </c>
      <c r="D19" s="7" t="e">
        <f ca="1">_xll.OneStop.ReportPlayer.OSRFunctions.OSRGet("Journal_SubEntry","AmtCur")</f>
        <v>#NAME?</v>
      </c>
      <c r="E19" s="4" t="e">
        <f ca="1">_xll.OneStop.ReportPlayer.OSRFunctions.OSRGet("Journal_SubEntry","AmtCur")</f>
        <v>#NAME?</v>
      </c>
      <c r="F19" s="8" t="e">
        <f ca="1">_xll.OneStop.ReportPlayer.OSRFunctions.OSRGet("Journal_SubEntry","AmtCur")</f>
        <v>#NAME?</v>
      </c>
      <c r="G19" s="1" t="e">
        <f ca="1">E19-F19</f>
        <v>#NAME?</v>
      </c>
      <c r="H19" s="9" t="e">
        <f ca="1">_xll.OneStop.ReportPlayer.OSRFunctions.OSRGet("FactBudgetTrans","Budget Amount")</f>
        <v>#NAME?</v>
      </c>
      <c r="I19" s="1" t="e">
        <f ca="1">E19-H19</f>
        <v>#NAME?</v>
      </c>
    </row>
    <row r="20" spans="1:9" s="2" customFormat="1" x14ac:dyDescent="0.2">
      <c r="A20" s="56" t="s">
        <v>15</v>
      </c>
      <c r="B20" s="62"/>
      <c r="C20" s="40" t="e">
        <f ca="1">SUM(_xll.OneStop.ReportPlayer.OSRFunctions.OSRRef(C18))+SUM(_xll.OneStop.ReportPlayer.OSRFunctions.OSRRef(C19))</f>
        <v>#NAME?</v>
      </c>
      <c r="D20" s="41" t="e">
        <f ca="1">SUM(_xll.OneStop.ReportPlayer.OSRFunctions.OSRRef(D18))+SUM(_xll.OneStop.ReportPlayer.OSRFunctions.OSRRef(D19))</f>
        <v>#NAME?</v>
      </c>
      <c r="E20" s="32" t="e">
        <f ca="1">SUM(_xll.OneStop.ReportPlayer.OSRFunctions.OSRRef(E18))+SUM(_xll.OneStop.ReportPlayer.OSRFunctions.OSRRef(E19))</f>
        <v>#NAME?</v>
      </c>
      <c r="F20" s="39" t="e">
        <f ca="1">SUM(_xll.OneStop.ReportPlayer.OSRFunctions.OSRRef(F18))+SUM(_xll.OneStop.ReportPlayer.OSRFunctions.OSRRef(F19))</f>
        <v>#NAME?</v>
      </c>
      <c r="G20" s="14" t="e">
        <f ca="1">E20-F20</f>
        <v>#NAME?</v>
      </c>
      <c r="H20" s="35" t="e">
        <f ca="1">SUM(_xll.OneStop.ReportPlayer.OSRFunctions.OSRRef(H18))+SUM(_xll.OneStop.ReportPlayer.OSRFunctions.OSRRef(H19))</f>
        <v>#NAME?</v>
      </c>
      <c r="I20" s="14" t="e">
        <f ca="1">E20-H20</f>
        <v>#NAME?</v>
      </c>
    </row>
    <row r="21" spans="1:9" x14ac:dyDescent="0.2">
      <c r="A21" s="3"/>
      <c r="C21" s="6"/>
      <c r="D21" s="7"/>
      <c r="E21" s="4"/>
      <c r="F21" s="8"/>
      <c r="G21" s="1"/>
      <c r="H21" s="9"/>
      <c r="I21" s="1"/>
    </row>
    <row r="22" spans="1:9" s="2" customFormat="1" ht="16" thickBot="1" x14ac:dyDescent="0.25">
      <c r="A22" s="24" t="s">
        <v>16</v>
      </c>
      <c r="B22" s="17"/>
      <c r="C22" s="88" t="e">
        <f ca="1">C11-C15-C20</f>
        <v>#NAME?</v>
      </c>
      <c r="D22" s="79" t="e">
        <f ca="1">D11-D15-D20</f>
        <v>#NAME?</v>
      </c>
      <c r="E22" s="57" t="e">
        <f ca="1">E11-E15-E20</f>
        <v>#NAME?</v>
      </c>
      <c r="F22" s="84" t="e">
        <f ca="1">F11-F15-F20</f>
        <v>#NAME?</v>
      </c>
      <c r="G22" s="31" t="e">
        <f ca="1">E22-F22</f>
        <v>#NAME?</v>
      </c>
      <c r="H22" s="80" t="e">
        <f ca="1">H11-H15-H20</f>
        <v>#NAME?</v>
      </c>
      <c r="I22" s="31" t="e">
        <f ca="1">E22-H22</f>
        <v>#NAME?</v>
      </c>
    </row>
    <row r="23" spans="1:9" x14ac:dyDescent="0.2">
      <c r="A23" s="3"/>
      <c r="C23" s="6"/>
      <c r="D23" s="7"/>
      <c r="E23" s="4"/>
      <c r="F23" s="8"/>
      <c r="G23" s="1"/>
      <c r="H23" s="9"/>
      <c r="I23" s="1"/>
    </row>
    <row r="24" spans="1:9" s="2" customFormat="1" x14ac:dyDescent="0.2">
      <c r="A24" s="11" t="s">
        <v>17</v>
      </c>
      <c r="C24" s="27"/>
      <c r="D24" s="26"/>
      <c r="E24" s="16"/>
      <c r="F24" s="25"/>
      <c r="G24" s="5"/>
      <c r="H24" s="28"/>
      <c r="I24" s="5"/>
    </row>
    <row r="25" spans="1:9" ht="16" thickBot="1" x14ac:dyDescent="0.25">
      <c r="A25" s="3" t="e">
        <f ca="1">_xll.OneStop.ReportPlayer.OSRFunctions.OSRGet("Journal_Account","AccountNo")</f>
        <v>#NAME?</v>
      </c>
      <c r="B25" t="e">
        <f ca="1">_xll.OneStop.ReportPlayer.OSRFunctions.OSRGet("Journal_Account","AccountName")</f>
        <v>#NAME?</v>
      </c>
      <c r="C25" s="6" t="e">
        <f ca="1">_xll.OneStop.ReportPlayer.OSRFunctions.OSRGet("Journal_SubEntry","AmtCur")</f>
        <v>#NAME?</v>
      </c>
      <c r="D25" s="7" t="e">
        <f ca="1">_xll.OneStop.ReportPlayer.OSRFunctions.OSRGet("Journal_SubEntry","AmtCur")</f>
        <v>#NAME?</v>
      </c>
      <c r="E25" s="4" t="e">
        <f ca="1">_xll.OneStop.ReportPlayer.OSRFunctions.OSRGet("Journal_SubEntry","AmtCur")</f>
        <v>#NAME?</v>
      </c>
      <c r="F25" s="8" t="e">
        <f ca="1">_xll.OneStop.ReportPlayer.OSRFunctions.OSRGet("Journal_SubEntry","AmtCur")</f>
        <v>#NAME?</v>
      </c>
      <c r="G25" s="1" t="e">
        <f ca="1">E25-F25</f>
        <v>#NAME?</v>
      </c>
      <c r="H25" s="9" t="e">
        <f ca="1">_xll.OneStop.ReportPlayer.OSRFunctions.OSRGet("FactBudgetTrans","Budget Amount")</f>
        <v>#NAME?</v>
      </c>
      <c r="I25" s="1" t="e">
        <f ca="1">E25-H25</f>
        <v>#NAME?</v>
      </c>
    </row>
    <row r="26" spans="1:9" x14ac:dyDescent="0.2">
      <c r="A26" s="63" t="s">
        <v>18</v>
      </c>
      <c r="B26" s="55"/>
      <c r="C26" s="40" t="e">
        <f ca="1">SUM(_xll.OneStop.ReportPlayer.OSRFunctions.OSRRef(C25))</f>
        <v>#NAME?</v>
      </c>
      <c r="D26" s="41" t="e">
        <f ca="1">SUM(_xll.OneStop.ReportPlayer.OSRFunctions.OSRRef(D25))</f>
        <v>#NAME?</v>
      </c>
      <c r="E26" s="32" t="e">
        <f ca="1">SUM(_xll.OneStop.ReportPlayer.OSRFunctions.OSRRef(E25))</f>
        <v>#NAME?</v>
      </c>
      <c r="F26" s="39" t="e">
        <f ca="1">SUM(_xll.OneStop.ReportPlayer.OSRFunctions.OSRRef(F25))</f>
        <v>#NAME?</v>
      </c>
      <c r="G26" s="14" t="e">
        <f ca="1">E26-F26</f>
        <v>#NAME?</v>
      </c>
      <c r="H26" s="35" t="e">
        <f ca="1">SUM(_xll.OneStop.ReportPlayer.OSRFunctions.OSRRef(H25))</f>
        <v>#NAME?</v>
      </c>
      <c r="I26" s="14" t="e">
        <f ca="1">E26-H26</f>
        <v>#NAME?</v>
      </c>
    </row>
    <row r="27" spans="1:9" x14ac:dyDescent="0.2">
      <c r="A27" s="3"/>
      <c r="C27" s="6"/>
      <c r="D27" s="7"/>
      <c r="E27" s="4"/>
      <c r="F27" s="8"/>
      <c r="G27" s="1"/>
      <c r="H27" s="9"/>
      <c r="I27" s="1"/>
    </row>
    <row r="28" spans="1:9" s="2" customFormat="1" ht="16" thickBot="1" x14ac:dyDescent="0.25">
      <c r="A28" s="61" t="s">
        <v>19</v>
      </c>
      <c r="B28" s="60"/>
      <c r="C28" s="87" t="e">
        <f ca="1">C22-C26</f>
        <v>#NAME?</v>
      </c>
      <c r="D28" s="76" t="e">
        <f ca="1">D22-D26</f>
        <v>#NAME?</v>
      </c>
      <c r="E28" s="59" t="e">
        <f ca="1">E22-E26</f>
        <v>#NAME?</v>
      </c>
      <c r="F28" s="89" t="e">
        <f ca="1">F22-F26</f>
        <v>#NAME?</v>
      </c>
      <c r="G28" s="29" t="e">
        <f ca="1">E28-F28</f>
        <v>#NAME?</v>
      </c>
      <c r="H28" s="85" t="e">
        <f ca="1">H22-H26</f>
        <v>#NAME?</v>
      </c>
      <c r="I28" s="29" t="e">
        <f ca="1">E28-H28</f>
        <v>#NAME?</v>
      </c>
    </row>
    <row r="29" spans="1:9" ht="16" thickTop="1" x14ac:dyDescent="0.2"/>
    <row r="154" spans="1:2" hidden="1" x14ac:dyDescent="0.2"/>
    <row r="155" spans="1:2" hidden="1" x14ac:dyDescent="0.2">
      <c r="B155" t="e">
        <f ca="1">VLOOKUP(RIGHT(_xll.OneStop.ReportPlayer.OSRFunctions.OSRGet("Period","PeriodId"),2),MANED3,2,FALSE)&amp;" - "</f>
        <v>#NAME?</v>
      </c>
    </row>
    <row r="156" spans="1:2" hidden="1" x14ac:dyDescent="0.2">
      <c r="B156" t="e">
        <f ca="1">VLOOKUP(RIGHT(_xll.OneStop.ReportPlayer.OSRFunctions.OSRGet("Period","PeriodId"),2),MANED3,2,FALSE)&amp;"  "&amp;LEFT(_xll.OneStop.ReportPlayer.OSRFunctions.OSRGet("Period","PeriodId"),4)</f>
        <v>#NAME?</v>
      </c>
    </row>
    <row r="157" spans="1:2" hidden="1" x14ac:dyDescent="0.2"/>
    <row r="158" spans="1:2" hidden="1" x14ac:dyDescent="0.2"/>
    <row r="159" spans="1:2" hidden="1" x14ac:dyDescent="0.2"/>
    <row r="160" spans="1:2" hidden="1" x14ac:dyDescent="0.2">
      <c r="A160" s="46" t="s">
        <v>26</v>
      </c>
      <c r="B160" s="48" t="s">
        <v>27</v>
      </c>
    </row>
    <row r="161" spans="1:2" hidden="1" x14ac:dyDescent="0.2">
      <c r="A161" s="46" t="s">
        <v>28</v>
      </c>
      <c r="B161" s="48" t="s">
        <v>29</v>
      </c>
    </row>
    <row r="162" spans="1:2" hidden="1" x14ac:dyDescent="0.2">
      <c r="A162" s="46" t="s">
        <v>30</v>
      </c>
      <c r="B162" s="48" t="s">
        <v>31</v>
      </c>
    </row>
    <row r="163" spans="1:2" hidden="1" x14ac:dyDescent="0.2">
      <c r="A163" s="46" t="s">
        <v>32</v>
      </c>
      <c r="B163" s="48" t="s">
        <v>33</v>
      </c>
    </row>
    <row r="164" spans="1:2" hidden="1" x14ac:dyDescent="0.2">
      <c r="A164" s="46" t="s">
        <v>34</v>
      </c>
      <c r="B164" s="48" t="s">
        <v>35</v>
      </c>
    </row>
    <row r="165" spans="1:2" hidden="1" x14ac:dyDescent="0.2">
      <c r="A165" s="46" t="s">
        <v>36</v>
      </c>
      <c r="B165" s="48" t="s">
        <v>37</v>
      </c>
    </row>
    <row r="166" spans="1:2" hidden="1" x14ac:dyDescent="0.2">
      <c r="A166" s="46" t="s">
        <v>38</v>
      </c>
      <c r="B166" s="48" t="s">
        <v>39</v>
      </c>
    </row>
    <row r="167" spans="1:2" hidden="1" x14ac:dyDescent="0.2">
      <c r="A167" s="46" t="s">
        <v>40</v>
      </c>
      <c r="B167" s="48" t="s">
        <v>41</v>
      </c>
    </row>
    <row r="168" spans="1:2" hidden="1" x14ac:dyDescent="0.2">
      <c r="A168" s="46" t="s">
        <v>42</v>
      </c>
      <c r="B168" s="48" t="s">
        <v>43</v>
      </c>
    </row>
    <row r="169" spans="1:2" hidden="1" x14ac:dyDescent="0.2">
      <c r="A169" s="46" t="s">
        <v>44</v>
      </c>
      <c r="B169" s="48" t="s">
        <v>45</v>
      </c>
    </row>
    <row r="170" spans="1:2" hidden="1" x14ac:dyDescent="0.2">
      <c r="A170" s="46" t="s">
        <v>46</v>
      </c>
      <c r="B170" s="48" t="s">
        <v>47</v>
      </c>
    </row>
    <row r="171" spans="1:2" hidden="1" x14ac:dyDescent="0.2">
      <c r="A171" s="46" t="s">
        <v>48</v>
      </c>
      <c r="B171" s="48" t="s">
        <v>49</v>
      </c>
    </row>
    <row r="172" spans="1:2" hidden="1" x14ac:dyDescent="0.2"/>
  </sheetData>
  <pageMargins left="0.70866141732283472" right="0.70866141732283472" top="0.74803149606299213" bottom="0.74803149606299213" header="0.31496062992125984" footer="0.31496062992125984"/>
  <pageSetup paperSize="9" scale="99" fitToHeight="0" orientation="landscape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72"/>
  <sheetViews>
    <sheetView workbookViewId="0"/>
  </sheetViews>
  <sheetFormatPr baseColWidth="10" defaultColWidth="11.5" defaultRowHeight="15" x14ac:dyDescent="0.2"/>
  <cols>
    <col min="1" max="1" width="10.83203125" customWidth="1"/>
    <col min="2" max="2" width="40.6640625" customWidth="1"/>
    <col min="3" max="4" width="15" customWidth="1"/>
    <col min="5" max="5" width="15" style="15" customWidth="1"/>
    <col min="6" max="9" width="15.1640625" style="15" customWidth="1"/>
  </cols>
  <sheetData>
    <row r="1" spans="1:9" x14ac:dyDescent="0.2">
      <c r="A1" t="s">
        <v>0</v>
      </c>
    </row>
    <row r="3" spans="1:9" ht="26" x14ac:dyDescent="0.3">
      <c r="A3" s="47" t="e">
        <f ca="1">_xll.OneStop.ReportPlayer.OSRFunctions.OSRGet("ThisCompany","CompanyName")</f>
        <v>#NAME?</v>
      </c>
      <c r="F3" s="50" t="s">
        <v>50</v>
      </c>
      <c r="I3" s="44" t="s">
        <v>2</v>
      </c>
    </row>
    <row r="4" spans="1:9" ht="16" x14ac:dyDescent="0.2">
      <c r="F4" s="100" t="e">
        <f ca="1">CONCATENATE(B155," ",B156)</f>
        <v>#NAME?</v>
      </c>
      <c r="I4" s="45">
        <f ca="1">NOW()</f>
        <v>45396.896394328702</v>
      </c>
    </row>
    <row r="5" spans="1:9" x14ac:dyDescent="0.2">
      <c r="A5" t="s">
        <v>3</v>
      </c>
    </row>
    <row r="6" spans="1:9" ht="16" thickBot="1" x14ac:dyDescent="0.25"/>
    <row r="7" spans="1:9" s="2" customFormat="1" ht="16" thickTop="1" x14ac:dyDescent="0.2">
      <c r="A7" s="49"/>
      <c r="B7" s="34"/>
      <c r="C7" s="98" t="s">
        <v>4</v>
      </c>
      <c r="D7" s="98" t="s">
        <v>4</v>
      </c>
      <c r="E7" s="54" t="s">
        <v>5</v>
      </c>
      <c r="F7" s="66" t="s">
        <v>5</v>
      </c>
      <c r="G7" s="21"/>
      <c r="H7" s="110" t="s">
        <v>6</v>
      </c>
      <c r="I7" s="21"/>
    </row>
    <row r="8" spans="1:9" s="2" customFormat="1" ht="16" thickBot="1" x14ac:dyDescent="0.25">
      <c r="A8" s="24"/>
      <c r="B8" s="17"/>
      <c r="C8" s="94" t="s">
        <v>6</v>
      </c>
      <c r="D8" s="94" t="s">
        <v>7</v>
      </c>
      <c r="E8" s="64" t="s">
        <v>6</v>
      </c>
      <c r="F8" s="65" t="s">
        <v>7</v>
      </c>
      <c r="G8" s="22" t="s">
        <v>8</v>
      </c>
      <c r="H8" s="118" t="s">
        <v>9</v>
      </c>
      <c r="I8" s="22" t="s">
        <v>8</v>
      </c>
    </row>
    <row r="9" spans="1:9" s="2" customFormat="1" x14ac:dyDescent="0.2">
      <c r="A9" s="11" t="s">
        <v>10</v>
      </c>
      <c r="C9" s="93"/>
      <c r="D9" s="93"/>
      <c r="E9" s="58"/>
      <c r="F9" s="70"/>
      <c r="G9" s="23"/>
      <c r="H9" s="117"/>
      <c r="I9" s="23"/>
    </row>
    <row r="10" spans="1:9" ht="16" thickBot="1" x14ac:dyDescent="0.25">
      <c r="A10" s="3" t="e">
        <f ca="1">_xll.OneStop.ReportPlayer.OSRFunctions.OSRGet("Journal_Account","AccountNo")</f>
        <v>#NAME?</v>
      </c>
      <c r="B10" t="e">
        <f ca="1">_xll.OneStop.ReportPlayer.OSRFunctions.OSRGet("Journal_Account","AccountName")</f>
        <v>#NAME?</v>
      </c>
      <c r="C10" s="10" t="e">
        <f ca="1">-_xll.OneStop.ReportPlayer.OSRFunctions.OSRGet("Journal_SubEntry","AmtCur")</f>
        <v>#NAME?</v>
      </c>
      <c r="D10" s="10" t="e">
        <f ca="1">-_xll.OneStop.ReportPlayer.OSRFunctions.OSRGet("Journal_SubEntry","AmtCur")</f>
        <v>#NAME?</v>
      </c>
      <c r="E10" s="4" t="e">
        <f ca="1">-_xll.OneStop.ReportPlayer.OSRFunctions.OSRGet("Journal_SubEntry","AmtCur")</f>
        <v>#NAME?</v>
      </c>
      <c r="F10" s="13" t="e">
        <f ca="1">-_xll.OneStop.ReportPlayer.OSRFunctions.OSRGet("Journal_SubEntry","AmtCur")</f>
        <v>#NAME?</v>
      </c>
      <c r="G10" s="1" t="e">
        <f ca="1">E10-F10</f>
        <v>#NAME?</v>
      </c>
      <c r="H10" s="19" t="e">
        <f ca="1">_xll.OneStop.ReportPlayer.OSRFunctions.OSRGet("FactBudgetTrans","Budget Amount")</f>
        <v>#NAME?</v>
      </c>
      <c r="I10" s="1" t="e">
        <f ca="1">E10-H10</f>
        <v>#NAME?</v>
      </c>
    </row>
    <row r="11" spans="1:9" s="2" customFormat="1" ht="16" thickBot="1" x14ac:dyDescent="0.25">
      <c r="A11" s="20" t="s">
        <v>11</v>
      </c>
      <c r="B11" s="18"/>
      <c r="C11" s="53" t="e">
        <f ca="1">SUM(_xll.OneStop.ReportPlayer.OSRFunctions.OSRRef(C10))</f>
        <v>#NAME?</v>
      </c>
      <c r="D11" s="53" t="e">
        <f ca="1">SUM(_xll.OneStop.ReportPlayer.OSRFunctions.OSRRef(D10))</f>
        <v>#NAME?</v>
      </c>
      <c r="E11" s="30" t="e">
        <f ca="1">SUM(_xll.OneStop.ReportPlayer.OSRFunctions.OSRRef(E10))</f>
        <v>#NAME?</v>
      </c>
      <c r="F11" s="51" t="e">
        <f ca="1">SUM(_xll.OneStop.ReportPlayer.OSRFunctions.OSRRef(F10))</f>
        <v>#NAME?</v>
      </c>
      <c r="G11" s="12" t="e">
        <f ca="1">E11-F11</f>
        <v>#NAME?</v>
      </c>
      <c r="H11" s="97" t="e">
        <f ca="1">SUM(_xll.OneStop.ReportPlayer.OSRFunctions.OSRRef(H10))</f>
        <v>#NAME?</v>
      </c>
      <c r="I11" s="12" t="e">
        <f ca="1">E11-H11</f>
        <v>#NAME?</v>
      </c>
    </row>
    <row r="12" spans="1:9" x14ac:dyDescent="0.2">
      <c r="A12" s="3"/>
      <c r="C12" s="10"/>
      <c r="D12" s="10"/>
      <c r="E12" s="4"/>
      <c r="F12" s="13"/>
      <c r="G12" s="1"/>
      <c r="H12" s="19"/>
      <c r="I12" s="1"/>
    </row>
    <row r="13" spans="1:9" s="2" customFormat="1" x14ac:dyDescent="0.2">
      <c r="A13" s="11" t="s">
        <v>12</v>
      </c>
      <c r="C13" s="33"/>
      <c r="D13" s="33"/>
      <c r="E13" s="16"/>
      <c r="F13" s="43"/>
      <c r="G13" s="5"/>
      <c r="H13" s="71"/>
      <c r="I13" s="5"/>
    </row>
    <row r="14" spans="1:9" ht="16" thickBot="1" x14ac:dyDescent="0.25">
      <c r="A14" s="3" t="e">
        <f ca="1">_xll.OneStop.ReportPlayer.OSRFunctions.OSRGet("Journal_Account","AccountNo")</f>
        <v>#NAME?</v>
      </c>
      <c r="B14" t="e">
        <f ca="1">_xll.OneStop.ReportPlayer.OSRFunctions.OSRGet("Journal_Account","AccountName")</f>
        <v>#NAME?</v>
      </c>
      <c r="C14" s="10" t="e">
        <f ca="1">_xll.OneStop.ReportPlayer.OSRFunctions.OSRGet("Journal_SubEntry","AmtCur")</f>
        <v>#NAME?</v>
      </c>
      <c r="D14" s="10" t="e">
        <f ca="1">_xll.OneStop.ReportPlayer.OSRFunctions.OSRGet("Journal_SubEntry","AmtCur")</f>
        <v>#NAME?</v>
      </c>
      <c r="E14" s="4" t="e">
        <f ca="1">_xll.OneStop.ReportPlayer.OSRFunctions.OSRGet("Journal_SubEntry","AmtCur")</f>
        <v>#NAME?</v>
      </c>
      <c r="F14" s="13" t="e">
        <f ca="1">_xll.OneStop.ReportPlayer.OSRFunctions.OSRGet("Journal_SubEntry","AmtCur")</f>
        <v>#NAME?</v>
      </c>
      <c r="G14" s="1" t="e">
        <f ca="1">E14-F14</f>
        <v>#NAME?</v>
      </c>
      <c r="H14" s="19" t="e">
        <f ca="1">_xll.OneStop.ReportPlayer.OSRFunctions.OSRGet("FactBudgetTrans","Budget Amount")</f>
        <v>#NAME?</v>
      </c>
      <c r="I14" s="1" t="e">
        <f ca="1">E14-H14</f>
        <v>#NAME?</v>
      </c>
    </row>
    <row r="15" spans="1:9" s="2" customFormat="1" ht="16" thickBot="1" x14ac:dyDescent="0.25">
      <c r="A15" s="20" t="s">
        <v>13</v>
      </c>
      <c r="B15" s="18"/>
      <c r="C15" s="53" t="e">
        <f ca="1">SUM(_xll.OneStop.ReportPlayer.OSRFunctions.OSRRef(C14))</f>
        <v>#NAME?</v>
      </c>
      <c r="D15" s="53" t="e">
        <f ca="1">SUM(_xll.OneStop.ReportPlayer.OSRFunctions.OSRRef(D14))</f>
        <v>#NAME?</v>
      </c>
      <c r="E15" s="30" t="e">
        <f ca="1">SUM(_xll.OneStop.ReportPlayer.OSRFunctions.OSRRef(E14))</f>
        <v>#NAME?</v>
      </c>
      <c r="F15" s="51" t="e">
        <f ca="1">SUM(_xll.OneStop.ReportPlayer.OSRFunctions.OSRRef(F14))</f>
        <v>#NAME?</v>
      </c>
      <c r="G15" s="12" t="e">
        <f ca="1">E15-F15</f>
        <v>#NAME?</v>
      </c>
      <c r="H15" s="97" t="e">
        <f ca="1">SUM(_xll.OneStop.ReportPlayer.OSRFunctions.OSRRef(H14))</f>
        <v>#NAME?</v>
      </c>
      <c r="I15" s="12" t="e">
        <f ca="1">E15-H15</f>
        <v>#NAME?</v>
      </c>
    </row>
    <row r="16" spans="1:9" x14ac:dyDescent="0.2">
      <c r="A16" s="3"/>
      <c r="C16" s="10"/>
      <c r="D16" s="10"/>
      <c r="E16" s="4"/>
      <c r="F16" s="13"/>
      <c r="G16" s="1"/>
      <c r="H16" s="19"/>
      <c r="I16" s="1"/>
    </row>
    <row r="17" spans="1:9" s="2" customFormat="1" x14ac:dyDescent="0.2">
      <c r="A17" s="11" t="s">
        <v>14</v>
      </c>
      <c r="C17" s="33"/>
      <c r="D17" s="33"/>
      <c r="E17" s="16"/>
      <c r="F17" s="43"/>
      <c r="G17" s="5"/>
      <c r="H17" s="71"/>
      <c r="I17" s="5"/>
    </row>
    <row r="18" spans="1:9" s="2" customFormat="1" x14ac:dyDescent="0.2">
      <c r="A18" s="3" t="e">
        <f ca="1">_xll.OneStop.ReportPlayer.OSRFunctions.OSRGet("Journal_Account","AccountNo")</f>
        <v>#NAME?</v>
      </c>
      <c r="B18" t="e">
        <f ca="1">_xll.OneStop.ReportPlayer.OSRFunctions.OSRGet("Journal_Account","AccountName")</f>
        <v>#NAME?</v>
      </c>
      <c r="C18" s="10" t="e">
        <f ca="1">_xll.OneStop.ReportPlayer.OSRFunctions.OSRGet("Journal_SubEntry","AmtCur")</f>
        <v>#NAME?</v>
      </c>
      <c r="D18" s="10" t="e">
        <f ca="1">_xll.OneStop.ReportPlayer.OSRFunctions.OSRGet("Journal_SubEntry","AmtCur")</f>
        <v>#NAME?</v>
      </c>
      <c r="E18" s="4" t="e">
        <f ca="1">_xll.OneStop.ReportPlayer.OSRFunctions.OSRGet("Journal_SubEntry","AmtCur")</f>
        <v>#NAME?</v>
      </c>
      <c r="F18" s="13" t="e">
        <f ca="1">_xll.OneStop.ReportPlayer.OSRFunctions.OSRGet("Journal_SubEntry","AmtCur")</f>
        <v>#NAME?</v>
      </c>
      <c r="G18" s="1" t="e">
        <f ca="1">E18-F18</f>
        <v>#NAME?</v>
      </c>
      <c r="H18" s="19" t="e">
        <f ca="1">-_xll.OneStop.ReportPlayer.OSRFunctions.OSRGet("FactBudgetTrans","Budget Amount")</f>
        <v>#NAME?</v>
      </c>
      <c r="I18" s="1" t="e">
        <f ca="1">E18-H18</f>
        <v>#NAME?</v>
      </c>
    </row>
    <row r="19" spans="1:9" ht="16" thickBot="1" x14ac:dyDescent="0.25">
      <c r="A19" s="3" t="e">
        <f ca="1">_xll.OneStop.ReportPlayer.OSRFunctions.OSRGet("Journal_Account","AccountNo")</f>
        <v>#NAME?</v>
      </c>
      <c r="B19" t="e">
        <f ca="1">_xll.OneStop.ReportPlayer.OSRFunctions.OSRGet("Journal_Account","AccountName")</f>
        <v>#NAME?</v>
      </c>
      <c r="C19" s="10" t="e">
        <f ca="1">_xll.OneStop.ReportPlayer.OSRFunctions.OSRGet("Journal_SubEntry","AmtCur")</f>
        <v>#NAME?</v>
      </c>
      <c r="D19" s="10" t="e">
        <f ca="1">_xll.OneStop.ReportPlayer.OSRFunctions.OSRGet("Journal_SubEntry","AmtCur")</f>
        <v>#NAME?</v>
      </c>
      <c r="E19" s="4" t="e">
        <f ca="1">_xll.OneStop.ReportPlayer.OSRFunctions.OSRGet("Journal_SubEntry","AmtCur")</f>
        <v>#NAME?</v>
      </c>
      <c r="F19" s="13" t="e">
        <f ca="1">_xll.OneStop.ReportPlayer.OSRFunctions.OSRGet("Journal_SubEntry","AmtCur")</f>
        <v>#NAME?</v>
      </c>
      <c r="G19" s="1" t="e">
        <f ca="1">E19-F19</f>
        <v>#NAME?</v>
      </c>
      <c r="H19" s="19" t="e">
        <f ca="1">_xll.OneStop.ReportPlayer.OSRFunctions.OSRGet("FactBudgetTrans","Budget Amount")</f>
        <v>#NAME?</v>
      </c>
      <c r="I19" s="1" t="e">
        <f ca="1">E19-H19</f>
        <v>#NAME?</v>
      </c>
    </row>
    <row r="20" spans="1:9" s="2" customFormat="1" x14ac:dyDescent="0.2">
      <c r="A20" s="56" t="s">
        <v>15</v>
      </c>
      <c r="B20" s="62"/>
      <c r="C20" s="52" t="e">
        <f ca="1">SUM(_xll.OneStop.ReportPlayer.OSRFunctions.OSRRef(C18))+SUM(_xll.OneStop.ReportPlayer.OSRFunctions.OSRRef(C19))</f>
        <v>#NAME?</v>
      </c>
      <c r="D20" s="52" t="e">
        <f ca="1">SUM(_xll.OneStop.ReportPlayer.OSRFunctions.OSRRef(D18))+SUM(_xll.OneStop.ReportPlayer.OSRFunctions.OSRRef(D19))</f>
        <v>#NAME?</v>
      </c>
      <c r="E20" s="32" t="e">
        <f ca="1">SUM(_xll.OneStop.ReportPlayer.OSRFunctions.OSRRef(E18))+SUM(_xll.OneStop.ReportPlayer.OSRFunctions.OSRRef(E19))</f>
        <v>#NAME?</v>
      </c>
      <c r="F20" s="115" t="e">
        <f ca="1">SUM(_xll.OneStop.ReportPlayer.OSRFunctions.OSRRef(F18))+SUM(_xll.OneStop.ReportPlayer.OSRFunctions.OSRRef(F19))</f>
        <v>#NAME?</v>
      </c>
      <c r="G20" s="14" t="e">
        <f ca="1">E20-F20</f>
        <v>#NAME?</v>
      </c>
      <c r="H20" s="106" t="e">
        <f ca="1">SUM(_xll.OneStop.ReportPlayer.OSRFunctions.OSRRef(H18))+SUM(_xll.OneStop.ReportPlayer.OSRFunctions.OSRRef(H19))</f>
        <v>#NAME?</v>
      </c>
      <c r="I20" s="14" t="e">
        <f ca="1">E20-H20</f>
        <v>#NAME?</v>
      </c>
    </row>
    <row r="21" spans="1:9" x14ac:dyDescent="0.2">
      <c r="A21" s="3"/>
      <c r="C21" s="10"/>
      <c r="D21" s="10"/>
      <c r="E21" s="4"/>
      <c r="F21" s="13"/>
      <c r="G21" s="1"/>
      <c r="H21" s="19"/>
      <c r="I21" s="1"/>
    </row>
    <row r="22" spans="1:9" s="2" customFormat="1" ht="16" thickBot="1" x14ac:dyDescent="0.25">
      <c r="A22" s="24" t="s">
        <v>16</v>
      </c>
      <c r="B22" s="17"/>
      <c r="C22" s="99" t="e">
        <f ca="1">C11-C15-C20</f>
        <v>#NAME?</v>
      </c>
      <c r="D22" s="99" t="e">
        <f ca="1">D11-D15-D20</f>
        <v>#NAME?</v>
      </c>
      <c r="E22" s="57" t="e">
        <f ca="1">E11-E15-E20</f>
        <v>#NAME?</v>
      </c>
      <c r="F22" s="108" t="e">
        <f ca="1">F11-F15-F20</f>
        <v>#NAME?</v>
      </c>
      <c r="G22" s="31" t="e">
        <f ca="1">E22-F22</f>
        <v>#NAME?</v>
      </c>
      <c r="H22" s="102" t="e">
        <f ca="1">H11-H15-H20</f>
        <v>#NAME?</v>
      </c>
      <c r="I22" s="31" t="e">
        <f ca="1">E22-H22</f>
        <v>#NAME?</v>
      </c>
    </row>
    <row r="23" spans="1:9" x14ac:dyDescent="0.2">
      <c r="A23" s="3"/>
      <c r="C23" s="10"/>
      <c r="D23" s="10"/>
      <c r="E23" s="4"/>
      <c r="F23" s="13"/>
      <c r="G23" s="1"/>
      <c r="H23" s="19"/>
      <c r="I23" s="1"/>
    </row>
    <row r="24" spans="1:9" s="2" customFormat="1" x14ac:dyDescent="0.2">
      <c r="A24" s="11" t="s">
        <v>17</v>
      </c>
      <c r="C24" s="33"/>
      <c r="D24" s="33"/>
      <c r="E24" s="16"/>
      <c r="F24" s="43"/>
      <c r="G24" s="5"/>
      <c r="H24" s="71"/>
      <c r="I24" s="5"/>
    </row>
    <row r="25" spans="1:9" ht="16" thickBot="1" x14ac:dyDescent="0.25">
      <c r="A25" s="3" t="e">
        <f ca="1">_xll.OneStop.ReportPlayer.OSRFunctions.OSRGet("Journal_Account","AccountNo")</f>
        <v>#NAME?</v>
      </c>
      <c r="B25" t="e">
        <f ca="1">_xll.OneStop.ReportPlayer.OSRFunctions.OSRGet("Journal_Account","AccountName")</f>
        <v>#NAME?</v>
      </c>
      <c r="C25" s="10" t="e">
        <f ca="1">_xll.OneStop.ReportPlayer.OSRFunctions.OSRGet("Journal_SubEntry","AmtCur")</f>
        <v>#NAME?</v>
      </c>
      <c r="D25" s="10" t="e">
        <f ca="1">_xll.OneStop.ReportPlayer.OSRFunctions.OSRGet("Journal_SubEntry","AmtCur")</f>
        <v>#NAME?</v>
      </c>
      <c r="E25" s="4" t="e">
        <f ca="1">_xll.OneStop.ReportPlayer.OSRFunctions.OSRGet("Journal_SubEntry","AmtCur")</f>
        <v>#NAME?</v>
      </c>
      <c r="F25" s="13" t="e">
        <f ca="1">_xll.OneStop.ReportPlayer.OSRFunctions.OSRGet("Journal_SubEntry","AmtCur")</f>
        <v>#NAME?</v>
      </c>
      <c r="G25" s="1" t="e">
        <f ca="1">E25-F25</f>
        <v>#NAME?</v>
      </c>
      <c r="H25" s="19" t="e">
        <f ca="1">_xll.OneStop.ReportPlayer.OSRFunctions.OSRGet("FactBudgetTrans","Budget Amount")</f>
        <v>#NAME?</v>
      </c>
      <c r="I25" s="1" t="e">
        <f ca="1">E25-H25</f>
        <v>#NAME?</v>
      </c>
    </row>
    <row r="26" spans="1:9" x14ac:dyDescent="0.2">
      <c r="A26" s="63" t="s">
        <v>18</v>
      </c>
      <c r="B26" s="55"/>
      <c r="C26" s="52" t="e">
        <f ca="1">SUM(_xll.OneStop.ReportPlayer.OSRFunctions.OSRRef(C25))</f>
        <v>#NAME?</v>
      </c>
      <c r="D26" s="52" t="e">
        <f ca="1">SUM(_xll.OneStop.ReportPlayer.OSRFunctions.OSRRef(D25))</f>
        <v>#NAME?</v>
      </c>
      <c r="E26" s="107" t="e">
        <f ca="1">SUM(_xll.OneStop.ReportPlayer.OSRFunctions.OSRRef(E25))</f>
        <v>#NAME?</v>
      </c>
      <c r="F26" s="112" t="e">
        <f ca="1">SUM(_xll.OneStop.ReportPlayer.OSRFunctions.OSRRef(F25))</f>
        <v>#NAME?</v>
      </c>
      <c r="G26" s="95" t="e">
        <f ca="1">E26-F26</f>
        <v>#NAME?</v>
      </c>
      <c r="H26" s="116" t="e">
        <f ca="1">SUM(_xll.OneStop.ReportPlayer.OSRFunctions.OSRRef(H25))</f>
        <v>#NAME?</v>
      </c>
      <c r="I26" s="95" t="e">
        <f ca="1">E26-H26</f>
        <v>#NAME?</v>
      </c>
    </row>
    <row r="27" spans="1:9" x14ac:dyDescent="0.2">
      <c r="A27" s="3"/>
      <c r="C27" s="10"/>
      <c r="D27" s="10"/>
      <c r="E27" s="4"/>
      <c r="F27" s="13"/>
      <c r="G27" s="1"/>
      <c r="H27" s="19"/>
      <c r="I27" s="1"/>
    </row>
    <row r="28" spans="1:9" s="2" customFormat="1" ht="16" thickBot="1" x14ac:dyDescent="0.25">
      <c r="A28" s="61" t="s">
        <v>19</v>
      </c>
      <c r="B28" s="60"/>
      <c r="C28" s="96" t="e">
        <f ca="1">C22-C26</f>
        <v>#NAME?</v>
      </c>
      <c r="D28" s="96" t="e">
        <f ca="1">D22-D26</f>
        <v>#NAME?</v>
      </c>
      <c r="E28" s="59" t="e">
        <f ca="1">E22-E26</f>
        <v>#NAME?</v>
      </c>
      <c r="F28" s="127" t="e">
        <f ca="1">F22-F26</f>
        <v>#NAME?</v>
      </c>
      <c r="G28" s="29" t="e">
        <f ca="1">E28-F28</f>
        <v>#NAME?</v>
      </c>
      <c r="H28" s="104" t="e">
        <f ca="1">H22-H26</f>
        <v>#NAME?</v>
      </c>
      <c r="I28" s="29" t="e">
        <f ca="1">E28-H28</f>
        <v>#NAME?</v>
      </c>
    </row>
    <row r="29" spans="1:9" ht="16" thickTop="1" x14ac:dyDescent="0.2"/>
    <row r="154" spans="1:2" hidden="1" x14ac:dyDescent="0.2"/>
    <row r="155" spans="1:2" hidden="1" x14ac:dyDescent="0.2">
      <c r="B155" t="e">
        <f ca="1">VLOOKUP(RIGHT(_xll.OneStop.ReportPlayer.OSRFunctions.OSRGet("Period","PeriodId"),2),MANED2,2,FALSE)&amp;" - "</f>
        <v>#NAME?</v>
      </c>
    </row>
    <row r="156" spans="1:2" hidden="1" x14ac:dyDescent="0.2">
      <c r="B156" t="e">
        <f ca="1">VLOOKUP(RIGHT(_xll.OneStop.ReportPlayer.OSRFunctions.OSRGet("Period","PeriodId"),2),MANED2,2,FALSE)&amp;"  "&amp;LEFT(_xll.OneStop.ReportPlayer.OSRFunctions.OSRGet("Period","PeriodId"),4)</f>
        <v>#NAME?</v>
      </c>
    </row>
    <row r="157" spans="1:2" hidden="1" x14ac:dyDescent="0.2"/>
    <row r="158" spans="1:2" hidden="1" x14ac:dyDescent="0.2"/>
    <row r="159" spans="1:2" hidden="1" x14ac:dyDescent="0.2"/>
    <row r="160" spans="1:2" hidden="1" x14ac:dyDescent="0.2">
      <c r="A160" s="46" t="s">
        <v>26</v>
      </c>
      <c r="B160" s="48" t="s">
        <v>27</v>
      </c>
    </row>
    <row r="161" spans="1:2" hidden="1" x14ac:dyDescent="0.2">
      <c r="A161" s="46" t="s">
        <v>28</v>
      </c>
      <c r="B161" s="48" t="s">
        <v>29</v>
      </c>
    </row>
    <row r="162" spans="1:2" hidden="1" x14ac:dyDescent="0.2">
      <c r="A162" s="46" t="s">
        <v>30</v>
      </c>
      <c r="B162" s="48" t="s">
        <v>31</v>
      </c>
    </row>
    <row r="163" spans="1:2" hidden="1" x14ac:dyDescent="0.2">
      <c r="A163" s="46" t="s">
        <v>32</v>
      </c>
      <c r="B163" s="48" t="s">
        <v>33</v>
      </c>
    </row>
    <row r="164" spans="1:2" hidden="1" x14ac:dyDescent="0.2">
      <c r="A164" s="46" t="s">
        <v>34</v>
      </c>
      <c r="B164" s="48" t="s">
        <v>35</v>
      </c>
    </row>
    <row r="165" spans="1:2" hidden="1" x14ac:dyDescent="0.2">
      <c r="A165" s="46" t="s">
        <v>36</v>
      </c>
      <c r="B165" s="48" t="s">
        <v>37</v>
      </c>
    </row>
    <row r="166" spans="1:2" hidden="1" x14ac:dyDescent="0.2">
      <c r="A166" s="46" t="s">
        <v>38</v>
      </c>
      <c r="B166" s="48" t="s">
        <v>39</v>
      </c>
    </row>
    <row r="167" spans="1:2" hidden="1" x14ac:dyDescent="0.2">
      <c r="A167" s="46" t="s">
        <v>40</v>
      </c>
      <c r="B167" s="48" t="s">
        <v>41</v>
      </c>
    </row>
    <row r="168" spans="1:2" hidden="1" x14ac:dyDescent="0.2">
      <c r="A168" s="46" t="s">
        <v>42</v>
      </c>
      <c r="B168" s="48" t="s">
        <v>43</v>
      </c>
    </row>
    <row r="169" spans="1:2" hidden="1" x14ac:dyDescent="0.2">
      <c r="A169" s="46" t="s">
        <v>44</v>
      </c>
      <c r="B169" s="48" t="s">
        <v>45</v>
      </c>
    </row>
    <row r="170" spans="1:2" hidden="1" x14ac:dyDescent="0.2">
      <c r="A170" s="46" t="s">
        <v>46</v>
      </c>
      <c r="B170" s="48" t="s">
        <v>47</v>
      </c>
    </row>
    <row r="171" spans="1:2" hidden="1" x14ac:dyDescent="0.2">
      <c r="A171" s="46" t="s">
        <v>48</v>
      </c>
      <c r="B171" s="48" t="s">
        <v>49</v>
      </c>
    </row>
    <row r="172" spans="1:2" hidden="1" x14ac:dyDescent="0.2"/>
  </sheetData>
  <pageMargins left="0.70866141732283472" right="0.70866141732283472" top="0.74803149606299213" bottom="0.74803149606299213" header="0.31496062992125984" footer="0.31496062992125984"/>
  <pageSetup paperSize="9" scale="99" fitToHeight="0" orientation="landscape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72"/>
  <sheetViews>
    <sheetView workbookViewId="0"/>
  </sheetViews>
  <sheetFormatPr baseColWidth="10" defaultColWidth="11.5" defaultRowHeight="15" x14ac:dyDescent="0.2"/>
  <cols>
    <col min="1" max="1" width="10.83203125" customWidth="1"/>
    <col min="2" max="2" width="40.6640625" customWidth="1"/>
    <col min="3" max="4" width="15" customWidth="1"/>
    <col min="5" max="5" width="15" style="15" customWidth="1"/>
    <col min="6" max="9" width="15.1640625" style="15" customWidth="1"/>
  </cols>
  <sheetData>
    <row r="1" spans="1:9" x14ac:dyDescent="0.2">
      <c r="A1" t="s">
        <v>0</v>
      </c>
    </row>
    <row r="3" spans="1:9" ht="26" x14ac:dyDescent="0.3">
      <c r="A3" s="47" t="e">
        <f ca="1">_xll.OneStop.ReportPlayer.OSRFunctions.OSRGet("ThisCompany","CompanyName")</f>
        <v>#NAME?</v>
      </c>
      <c r="F3" s="50" t="s">
        <v>50</v>
      </c>
      <c r="I3" s="44" t="s">
        <v>2</v>
      </c>
    </row>
    <row r="4" spans="1:9" ht="16" x14ac:dyDescent="0.2">
      <c r="F4" s="100" t="e">
        <f ca="1">CONCATENATE(B155," ",B156)</f>
        <v>#NAME?</v>
      </c>
      <c r="I4" s="45">
        <f ca="1">NOW()</f>
        <v>45396.896394328702</v>
      </c>
    </row>
    <row r="5" spans="1:9" x14ac:dyDescent="0.2">
      <c r="A5" t="s">
        <v>3</v>
      </c>
    </row>
    <row r="6" spans="1:9" ht="16" thickBot="1" x14ac:dyDescent="0.25"/>
    <row r="7" spans="1:9" s="2" customFormat="1" ht="16" thickTop="1" x14ac:dyDescent="0.2">
      <c r="A7" s="49"/>
      <c r="B7" s="34"/>
      <c r="C7" s="98" t="s">
        <v>4</v>
      </c>
      <c r="D7" s="98" t="s">
        <v>4</v>
      </c>
      <c r="E7" s="54" t="s">
        <v>5</v>
      </c>
      <c r="F7" s="66" t="s">
        <v>5</v>
      </c>
      <c r="G7" s="21"/>
      <c r="H7" s="110" t="s">
        <v>6</v>
      </c>
      <c r="I7" s="21"/>
    </row>
    <row r="8" spans="1:9" s="2" customFormat="1" ht="16" thickBot="1" x14ac:dyDescent="0.25">
      <c r="A8" s="24"/>
      <c r="B8" s="17"/>
      <c r="C8" s="94" t="s">
        <v>6</v>
      </c>
      <c r="D8" s="94" t="s">
        <v>7</v>
      </c>
      <c r="E8" s="64" t="s">
        <v>6</v>
      </c>
      <c r="F8" s="65" t="s">
        <v>7</v>
      </c>
      <c r="G8" s="22" t="s">
        <v>8</v>
      </c>
      <c r="H8" s="118" t="s">
        <v>9</v>
      </c>
      <c r="I8" s="22" t="s">
        <v>8</v>
      </c>
    </row>
    <row r="9" spans="1:9" s="2" customFormat="1" x14ac:dyDescent="0.2">
      <c r="A9" s="11" t="s">
        <v>10</v>
      </c>
      <c r="C9" s="93"/>
      <c r="D9" s="93"/>
      <c r="E9" s="58"/>
      <c r="F9" s="70"/>
      <c r="G9" s="23"/>
      <c r="H9" s="117"/>
      <c r="I9" s="23"/>
    </row>
    <row r="10" spans="1:9" ht="16" thickBot="1" x14ac:dyDescent="0.25">
      <c r="A10" s="3" t="e">
        <f ca="1">_xll.OneStop.ReportPlayer.OSRFunctions.OSRGet("Journal_Account","AccountNo")</f>
        <v>#NAME?</v>
      </c>
      <c r="B10" t="e">
        <f ca="1">_xll.OneStop.ReportPlayer.OSRFunctions.OSRGet("Journal_Account","AccountName")</f>
        <v>#NAME?</v>
      </c>
      <c r="C10" s="10" t="e">
        <f ca="1">-_xll.OneStop.ReportPlayer.OSRFunctions.OSRGet("Journal_SubEntry","AmtCur")</f>
        <v>#NAME?</v>
      </c>
      <c r="D10" s="10" t="e">
        <f ca="1">-_xll.OneStop.ReportPlayer.OSRFunctions.OSRGet("Journal_SubEntry","AmtCur")</f>
        <v>#NAME?</v>
      </c>
      <c r="E10" s="4" t="e">
        <f ca="1">-_xll.OneStop.ReportPlayer.OSRFunctions.OSRGet("Journal_SubEntry","AmtCur")</f>
        <v>#NAME?</v>
      </c>
      <c r="F10" s="13" t="e">
        <f ca="1">-_xll.OneStop.ReportPlayer.OSRFunctions.OSRGet("Journal_SubEntry","AmtCur")</f>
        <v>#NAME?</v>
      </c>
      <c r="G10" s="1" t="e">
        <f ca="1">E10-F10</f>
        <v>#NAME?</v>
      </c>
      <c r="H10" s="19" t="e">
        <f ca="1">_xll.OneStop.ReportPlayer.OSRFunctions.OSRGet("FactBudgetTrans","Budget Amount")</f>
        <v>#NAME?</v>
      </c>
      <c r="I10" s="1" t="e">
        <f ca="1">E10-H10</f>
        <v>#NAME?</v>
      </c>
    </row>
    <row r="11" spans="1:9" s="2" customFormat="1" ht="16" thickBot="1" x14ac:dyDescent="0.25">
      <c r="A11" s="20" t="s">
        <v>11</v>
      </c>
      <c r="B11" s="18"/>
      <c r="C11" s="53" t="e">
        <f ca="1">SUM(_xll.OneStop.ReportPlayer.OSRFunctions.OSRRef(C10))</f>
        <v>#NAME?</v>
      </c>
      <c r="D11" s="53" t="e">
        <f ca="1">SUM(_xll.OneStop.ReportPlayer.OSRFunctions.OSRRef(D10))</f>
        <v>#NAME?</v>
      </c>
      <c r="E11" s="30" t="e">
        <f ca="1">SUM(_xll.OneStop.ReportPlayer.OSRFunctions.OSRRef(E10))</f>
        <v>#NAME?</v>
      </c>
      <c r="F11" s="51" t="e">
        <f ca="1">SUM(_xll.OneStop.ReportPlayer.OSRFunctions.OSRRef(F10))</f>
        <v>#NAME?</v>
      </c>
      <c r="G11" s="12" t="e">
        <f ca="1">E11-F11</f>
        <v>#NAME?</v>
      </c>
      <c r="H11" s="97" t="e">
        <f ca="1">SUM(_xll.OneStop.ReportPlayer.OSRFunctions.OSRRef(H10))</f>
        <v>#NAME?</v>
      </c>
      <c r="I11" s="12" t="e">
        <f ca="1">E11-H11</f>
        <v>#NAME?</v>
      </c>
    </row>
    <row r="12" spans="1:9" x14ac:dyDescent="0.2">
      <c r="A12" s="3"/>
      <c r="C12" s="10"/>
      <c r="D12" s="10"/>
      <c r="E12" s="4"/>
      <c r="F12" s="13"/>
      <c r="G12" s="1"/>
      <c r="H12" s="19"/>
      <c r="I12" s="1"/>
    </row>
    <row r="13" spans="1:9" s="2" customFormat="1" x14ac:dyDescent="0.2">
      <c r="A13" s="11" t="s">
        <v>12</v>
      </c>
      <c r="C13" s="33"/>
      <c r="D13" s="33"/>
      <c r="E13" s="16"/>
      <c r="F13" s="43"/>
      <c r="G13" s="5"/>
      <c r="H13" s="71"/>
      <c r="I13" s="5"/>
    </row>
    <row r="14" spans="1:9" ht="16" thickBot="1" x14ac:dyDescent="0.25">
      <c r="A14" s="3" t="e">
        <f ca="1">_xll.OneStop.ReportPlayer.OSRFunctions.OSRGet("Journal_Account","AccountNo")</f>
        <v>#NAME?</v>
      </c>
      <c r="B14" t="e">
        <f ca="1">_xll.OneStop.ReportPlayer.OSRFunctions.OSRGet("Journal_Account","AccountName")</f>
        <v>#NAME?</v>
      </c>
      <c r="C14" s="10" t="e">
        <f ca="1">_xll.OneStop.ReportPlayer.OSRFunctions.OSRGet("Journal_SubEntry","AmtCur")</f>
        <v>#NAME?</v>
      </c>
      <c r="D14" s="10" t="e">
        <f ca="1">_xll.OneStop.ReportPlayer.OSRFunctions.OSRGet("Journal_SubEntry","AmtCur")</f>
        <v>#NAME?</v>
      </c>
      <c r="E14" s="4" t="e">
        <f ca="1">_xll.OneStop.ReportPlayer.OSRFunctions.OSRGet("Journal_SubEntry","AmtCur")</f>
        <v>#NAME?</v>
      </c>
      <c r="F14" s="13" t="e">
        <f ca="1">_xll.OneStop.ReportPlayer.OSRFunctions.OSRGet("Journal_SubEntry","AmtCur")</f>
        <v>#NAME?</v>
      </c>
      <c r="G14" s="1" t="e">
        <f ca="1">E14-F14</f>
        <v>#NAME?</v>
      </c>
      <c r="H14" s="19" t="e">
        <f ca="1">_xll.OneStop.ReportPlayer.OSRFunctions.OSRGet("FactBudgetTrans","Budget Amount")</f>
        <v>#NAME?</v>
      </c>
      <c r="I14" s="1" t="e">
        <f ca="1">E14-H14</f>
        <v>#NAME?</v>
      </c>
    </row>
    <row r="15" spans="1:9" s="2" customFormat="1" ht="16" thickBot="1" x14ac:dyDescent="0.25">
      <c r="A15" s="20" t="s">
        <v>13</v>
      </c>
      <c r="B15" s="18"/>
      <c r="C15" s="53" t="e">
        <f ca="1">SUM(_xll.OneStop.ReportPlayer.OSRFunctions.OSRRef(C14))</f>
        <v>#NAME?</v>
      </c>
      <c r="D15" s="53" t="e">
        <f ca="1">SUM(_xll.OneStop.ReportPlayer.OSRFunctions.OSRRef(D14))</f>
        <v>#NAME?</v>
      </c>
      <c r="E15" s="30" t="e">
        <f ca="1">SUM(_xll.OneStop.ReportPlayer.OSRFunctions.OSRRef(E14))</f>
        <v>#NAME?</v>
      </c>
      <c r="F15" s="51" t="e">
        <f ca="1">SUM(_xll.OneStop.ReportPlayer.OSRFunctions.OSRRef(F14))</f>
        <v>#NAME?</v>
      </c>
      <c r="G15" s="12" t="e">
        <f ca="1">E15-F15</f>
        <v>#NAME?</v>
      </c>
      <c r="H15" s="97" t="e">
        <f ca="1">SUM(_xll.OneStop.ReportPlayer.OSRFunctions.OSRRef(H14))</f>
        <v>#NAME?</v>
      </c>
      <c r="I15" s="12" t="e">
        <f ca="1">E15-H15</f>
        <v>#NAME?</v>
      </c>
    </row>
    <row r="16" spans="1:9" x14ac:dyDescent="0.2">
      <c r="A16" s="3"/>
      <c r="C16" s="10"/>
      <c r="D16" s="10"/>
      <c r="E16" s="4"/>
      <c r="F16" s="13"/>
      <c r="G16" s="1"/>
      <c r="H16" s="19"/>
      <c r="I16" s="1"/>
    </row>
    <row r="17" spans="1:9" s="2" customFormat="1" x14ac:dyDescent="0.2">
      <c r="A17" s="11" t="s">
        <v>14</v>
      </c>
      <c r="C17" s="33"/>
      <c r="D17" s="33"/>
      <c r="E17" s="16"/>
      <c r="F17" s="43"/>
      <c r="G17" s="5"/>
      <c r="H17" s="71"/>
      <c r="I17" s="5"/>
    </row>
    <row r="18" spans="1:9" s="2" customFormat="1" x14ac:dyDescent="0.2">
      <c r="A18" s="3" t="e">
        <f ca="1">_xll.OneStop.ReportPlayer.OSRFunctions.OSRGet("Journal_Account","AccountNo")</f>
        <v>#NAME?</v>
      </c>
      <c r="B18" t="e">
        <f ca="1">_xll.OneStop.ReportPlayer.OSRFunctions.OSRGet("Journal_Account","AccountName")</f>
        <v>#NAME?</v>
      </c>
      <c r="C18" s="10" t="e">
        <f ca="1">_xll.OneStop.ReportPlayer.OSRFunctions.OSRGet("Journal_SubEntry","AmtCur")</f>
        <v>#NAME?</v>
      </c>
      <c r="D18" s="10" t="e">
        <f ca="1">_xll.OneStop.ReportPlayer.OSRFunctions.OSRGet("Journal_SubEntry","AmtCur")</f>
        <v>#NAME?</v>
      </c>
      <c r="E18" s="4" t="e">
        <f ca="1">_xll.OneStop.ReportPlayer.OSRFunctions.OSRGet("Journal_SubEntry","AmtCur")</f>
        <v>#NAME?</v>
      </c>
      <c r="F18" s="13" t="e">
        <f ca="1">_xll.OneStop.ReportPlayer.OSRFunctions.OSRGet("Journal_SubEntry","AmtCur")</f>
        <v>#NAME?</v>
      </c>
      <c r="G18" s="1" t="e">
        <f ca="1">E18-F18</f>
        <v>#NAME?</v>
      </c>
      <c r="H18" s="19" t="e">
        <f ca="1">-_xll.OneStop.ReportPlayer.OSRFunctions.OSRGet("FactBudgetTrans","Budget Amount")</f>
        <v>#NAME?</v>
      </c>
      <c r="I18" s="1" t="e">
        <f ca="1">E18-H18</f>
        <v>#NAME?</v>
      </c>
    </row>
    <row r="19" spans="1:9" ht="16" thickBot="1" x14ac:dyDescent="0.25">
      <c r="A19" s="3" t="e">
        <f ca="1">_xll.OneStop.ReportPlayer.OSRFunctions.OSRGet("Journal_Account","AccountNo")</f>
        <v>#NAME?</v>
      </c>
      <c r="B19" t="e">
        <f ca="1">_xll.OneStop.ReportPlayer.OSRFunctions.OSRGet("Journal_Account","AccountName")</f>
        <v>#NAME?</v>
      </c>
      <c r="C19" s="10" t="e">
        <f ca="1">_xll.OneStop.ReportPlayer.OSRFunctions.OSRGet("Journal_SubEntry","AmtCur")</f>
        <v>#NAME?</v>
      </c>
      <c r="D19" s="10" t="e">
        <f ca="1">_xll.OneStop.ReportPlayer.OSRFunctions.OSRGet("Journal_SubEntry","AmtCur")</f>
        <v>#NAME?</v>
      </c>
      <c r="E19" s="4" t="e">
        <f ca="1">_xll.OneStop.ReportPlayer.OSRFunctions.OSRGet("Journal_SubEntry","AmtCur")</f>
        <v>#NAME?</v>
      </c>
      <c r="F19" s="13" t="e">
        <f ca="1">_xll.OneStop.ReportPlayer.OSRFunctions.OSRGet("Journal_SubEntry","AmtCur")</f>
        <v>#NAME?</v>
      </c>
      <c r="G19" s="1" t="e">
        <f ca="1">E19-F19</f>
        <v>#NAME?</v>
      </c>
      <c r="H19" s="19" t="e">
        <f ca="1">_xll.OneStop.ReportPlayer.OSRFunctions.OSRGet("FactBudgetTrans","Budget Amount")</f>
        <v>#NAME?</v>
      </c>
      <c r="I19" s="1" t="e">
        <f ca="1">E19-H19</f>
        <v>#NAME?</v>
      </c>
    </row>
    <row r="20" spans="1:9" s="2" customFormat="1" x14ac:dyDescent="0.2">
      <c r="A20" s="56" t="s">
        <v>15</v>
      </c>
      <c r="B20" s="62"/>
      <c r="C20" s="52" t="e">
        <f ca="1">SUM(_xll.OneStop.ReportPlayer.OSRFunctions.OSRRef(C18))+SUM(_xll.OneStop.ReportPlayer.OSRFunctions.OSRRef(C19))</f>
        <v>#NAME?</v>
      </c>
      <c r="D20" s="52" t="e">
        <f ca="1">SUM(_xll.OneStop.ReportPlayer.OSRFunctions.OSRRef(D18))+SUM(_xll.OneStop.ReportPlayer.OSRFunctions.OSRRef(D19))</f>
        <v>#NAME?</v>
      </c>
      <c r="E20" s="32" t="e">
        <f ca="1">SUM(_xll.OneStop.ReportPlayer.OSRFunctions.OSRRef(E18))+SUM(_xll.OneStop.ReportPlayer.OSRFunctions.OSRRef(E19))</f>
        <v>#NAME?</v>
      </c>
      <c r="F20" s="115" t="e">
        <f ca="1">SUM(_xll.OneStop.ReportPlayer.OSRFunctions.OSRRef(F18))+SUM(_xll.OneStop.ReportPlayer.OSRFunctions.OSRRef(F19))</f>
        <v>#NAME?</v>
      </c>
      <c r="G20" s="14" t="e">
        <f ca="1">E20-F20</f>
        <v>#NAME?</v>
      </c>
      <c r="H20" s="106" t="e">
        <f ca="1">SUM(_xll.OneStop.ReportPlayer.OSRFunctions.OSRRef(H18))+SUM(_xll.OneStop.ReportPlayer.OSRFunctions.OSRRef(H19))</f>
        <v>#NAME?</v>
      </c>
      <c r="I20" s="14" t="e">
        <f ca="1">E20-H20</f>
        <v>#NAME?</v>
      </c>
    </row>
    <row r="21" spans="1:9" x14ac:dyDescent="0.2">
      <c r="A21" s="3"/>
      <c r="C21" s="10"/>
      <c r="D21" s="10"/>
      <c r="E21" s="4"/>
      <c r="F21" s="13"/>
      <c r="G21" s="1"/>
      <c r="H21" s="19"/>
      <c r="I21" s="1"/>
    </row>
    <row r="22" spans="1:9" s="2" customFormat="1" ht="16" thickBot="1" x14ac:dyDescent="0.25">
      <c r="A22" s="24" t="s">
        <v>16</v>
      </c>
      <c r="B22" s="17"/>
      <c r="C22" s="99" t="e">
        <f ca="1">C11-C15-C20</f>
        <v>#NAME?</v>
      </c>
      <c r="D22" s="99" t="e">
        <f ca="1">D11-D15-D20</f>
        <v>#NAME?</v>
      </c>
      <c r="E22" s="57" t="e">
        <f ca="1">E11-E15-E20</f>
        <v>#NAME?</v>
      </c>
      <c r="F22" s="108" t="e">
        <f ca="1">F11-F15-F20</f>
        <v>#NAME?</v>
      </c>
      <c r="G22" s="31" t="e">
        <f ca="1">E22-F22</f>
        <v>#NAME?</v>
      </c>
      <c r="H22" s="102" t="e">
        <f ca="1">H11-H15-H20</f>
        <v>#NAME?</v>
      </c>
      <c r="I22" s="31" t="e">
        <f ca="1">E22-H22</f>
        <v>#NAME?</v>
      </c>
    </row>
    <row r="23" spans="1:9" x14ac:dyDescent="0.2">
      <c r="A23" s="3"/>
      <c r="C23" s="10"/>
      <c r="D23" s="10"/>
      <c r="E23" s="4"/>
      <c r="F23" s="13"/>
      <c r="G23" s="1"/>
      <c r="H23" s="19"/>
      <c r="I23" s="1"/>
    </row>
    <row r="24" spans="1:9" s="2" customFormat="1" x14ac:dyDescent="0.2">
      <c r="A24" s="11" t="s">
        <v>17</v>
      </c>
      <c r="C24" s="33"/>
      <c r="D24" s="33"/>
      <c r="E24" s="16"/>
      <c r="F24" s="43"/>
      <c r="G24" s="5"/>
      <c r="H24" s="71"/>
      <c r="I24" s="5"/>
    </row>
    <row r="25" spans="1:9" ht="16" thickBot="1" x14ac:dyDescent="0.25">
      <c r="A25" s="3" t="e">
        <f ca="1">_xll.OneStop.ReportPlayer.OSRFunctions.OSRGet("Journal_Account","AccountNo")</f>
        <v>#NAME?</v>
      </c>
      <c r="B25" t="e">
        <f ca="1">_xll.OneStop.ReportPlayer.OSRFunctions.OSRGet("Journal_Account","AccountName")</f>
        <v>#NAME?</v>
      </c>
      <c r="C25" s="10" t="e">
        <f ca="1">_xll.OneStop.ReportPlayer.OSRFunctions.OSRGet("Journal_SubEntry","AmtCur")</f>
        <v>#NAME?</v>
      </c>
      <c r="D25" s="10" t="e">
        <f ca="1">_xll.OneStop.ReportPlayer.OSRFunctions.OSRGet("Journal_SubEntry","AmtCur")</f>
        <v>#NAME?</v>
      </c>
      <c r="E25" s="4" t="e">
        <f ca="1">_xll.OneStop.ReportPlayer.OSRFunctions.OSRGet("Journal_SubEntry","AmtCur")</f>
        <v>#NAME?</v>
      </c>
      <c r="F25" s="13" t="e">
        <f ca="1">_xll.OneStop.ReportPlayer.OSRFunctions.OSRGet("Journal_SubEntry","AmtCur")</f>
        <v>#NAME?</v>
      </c>
      <c r="G25" s="1" t="e">
        <f ca="1">E25-F25</f>
        <v>#NAME?</v>
      </c>
      <c r="H25" s="19" t="e">
        <f ca="1">_xll.OneStop.ReportPlayer.OSRFunctions.OSRGet("FactBudgetTrans","Budget Amount")</f>
        <v>#NAME?</v>
      </c>
      <c r="I25" s="1" t="e">
        <f ca="1">E25-H25</f>
        <v>#NAME?</v>
      </c>
    </row>
    <row r="26" spans="1:9" x14ac:dyDescent="0.2">
      <c r="A26" s="63" t="s">
        <v>18</v>
      </c>
      <c r="B26" s="55"/>
      <c r="C26" s="52" t="e">
        <f ca="1">SUM(_xll.OneStop.ReportPlayer.OSRFunctions.OSRRef(C25))</f>
        <v>#NAME?</v>
      </c>
      <c r="D26" s="52" t="e">
        <f ca="1">SUM(_xll.OneStop.ReportPlayer.OSRFunctions.OSRRef(D25))</f>
        <v>#NAME?</v>
      </c>
      <c r="E26" s="107" t="e">
        <f ca="1">SUM(_xll.OneStop.ReportPlayer.OSRFunctions.OSRRef(E25))</f>
        <v>#NAME?</v>
      </c>
      <c r="F26" s="112" t="e">
        <f ca="1">SUM(_xll.OneStop.ReportPlayer.OSRFunctions.OSRRef(F25))</f>
        <v>#NAME?</v>
      </c>
      <c r="G26" s="95" t="e">
        <f ca="1">E26-F26</f>
        <v>#NAME?</v>
      </c>
      <c r="H26" s="116" t="e">
        <f ca="1">SUM(_xll.OneStop.ReportPlayer.OSRFunctions.OSRRef(H25))</f>
        <v>#NAME?</v>
      </c>
      <c r="I26" s="95" t="e">
        <f ca="1">E26-H26</f>
        <v>#NAME?</v>
      </c>
    </row>
    <row r="27" spans="1:9" x14ac:dyDescent="0.2">
      <c r="A27" s="3"/>
      <c r="C27" s="10"/>
      <c r="D27" s="10"/>
      <c r="E27" s="4"/>
      <c r="F27" s="13"/>
      <c r="G27" s="1"/>
      <c r="H27" s="19"/>
      <c r="I27" s="1"/>
    </row>
    <row r="28" spans="1:9" s="2" customFormat="1" ht="16" thickBot="1" x14ac:dyDescent="0.25">
      <c r="A28" s="61" t="s">
        <v>19</v>
      </c>
      <c r="B28" s="60"/>
      <c r="C28" s="96" t="e">
        <f ca="1">C22-C26</f>
        <v>#NAME?</v>
      </c>
      <c r="D28" s="96" t="e">
        <f ca="1">D22-D26</f>
        <v>#NAME?</v>
      </c>
      <c r="E28" s="59" t="e">
        <f ca="1">E22-E26</f>
        <v>#NAME?</v>
      </c>
      <c r="F28" s="127" t="e">
        <f ca="1">F22-F26</f>
        <v>#NAME?</v>
      </c>
      <c r="G28" s="29" t="e">
        <f ca="1">E28-F28</f>
        <v>#NAME?</v>
      </c>
      <c r="H28" s="104" t="e">
        <f ca="1">H22-H26</f>
        <v>#NAME?</v>
      </c>
      <c r="I28" s="29" t="e">
        <f ca="1">E28-H28</f>
        <v>#NAME?</v>
      </c>
    </row>
    <row r="29" spans="1:9" ht="16" thickTop="1" x14ac:dyDescent="0.2"/>
    <row r="154" spans="1:2" hidden="1" x14ac:dyDescent="0.2"/>
    <row r="155" spans="1:2" hidden="1" x14ac:dyDescent="0.2">
      <c r="B155" t="e">
        <f ca="1">VLOOKUP(RIGHT(_xll.OneStop.ReportPlayer.OSRFunctions.OSRGet("Period","PeriodId"),2),MANED2,2,FALSE)&amp;" - "</f>
        <v>#NAME?</v>
      </c>
    </row>
    <row r="156" spans="1:2" hidden="1" x14ac:dyDescent="0.2">
      <c r="B156" t="e">
        <f ca="1">VLOOKUP(RIGHT(_xll.OneStop.ReportPlayer.OSRFunctions.OSRGet("Period","PeriodId"),2),MANED2,2,FALSE)&amp;"  "&amp;LEFT(_xll.OneStop.ReportPlayer.OSRFunctions.OSRGet("Period","PeriodId"),4)</f>
        <v>#NAME?</v>
      </c>
    </row>
    <row r="157" spans="1:2" hidden="1" x14ac:dyDescent="0.2"/>
    <row r="158" spans="1:2" hidden="1" x14ac:dyDescent="0.2"/>
    <row r="159" spans="1:2" hidden="1" x14ac:dyDescent="0.2"/>
    <row r="160" spans="1:2" hidden="1" x14ac:dyDescent="0.2">
      <c r="A160" s="46" t="s">
        <v>26</v>
      </c>
      <c r="B160" s="48" t="s">
        <v>27</v>
      </c>
    </row>
    <row r="161" spans="1:2" hidden="1" x14ac:dyDescent="0.2">
      <c r="A161" s="46" t="s">
        <v>28</v>
      </c>
      <c r="B161" s="48" t="s">
        <v>29</v>
      </c>
    </row>
    <row r="162" spans="1:2" hidden="1" x14ac:dyDescent="0.2">
      <c r="A162" s="46" t="s">
        <v>30</v>
      </c>
      <c r="B162" s="48" t="s">
        <v>31</v>
      </c>
    </row>
    <row r="163" spans="1:2" hidden="1" x14ac:dyDescent="0.2">
      <c r="A163" s="46" t="s">
        <v>32</v>
      </c>
      <c r="B163" s="48" t="s">
        <v>33</v>
      </c>
    </row>
    <row r="164" spans="1:2" hidden="1" x14ac:dyDescent="0.2">
      <c r="A164" s="46" t="s">
        <v>34</v>
      </c>
      <c r="B164" s="48" t="s">
        <v>35</v>
      </c>
    </row>
    <row r="165" spans="1:2" hidden="1" x14ac:dyDescent="0.2">
      <c r="A165" s="46" t="s">
        <v>36</v>
      </c>
      <c r="B165" s="48" t="s">
        <v>37</v>
      </c>
    </row>
    <row r="166" spans="1:2" hidden="1" x14ac:dyDescent="0.2">
      <c r="A166" s="46" t="s">
        <v>38</v>
      </c>
      <c r="B166" s="48" t="s">
        <v>39</v>
      </c>
    </row>
    <row r="167" spans="1:2" hidden="1" x14ac:dyDescent="0.2">
      <c r="A167" s="46" t="s">
        <v>40</v>
      </c>
      <c r="B167" s="48" t="s">
        <v>41</v>
      </c>
    </row>
    <row r="168" spans="1:2" hidden="1" x14ac:dyDescent="0.2">
      <c r="A168" s="46" t="s">
        <v>42</v>
      </c>
      <c r="B168" s="48" t="s">
        <v>43</v>
      </c>
    </row>
    <row r="169" spans="1:2" hidden="1" x14ac:dyDescent="0.2">
      <c r="A169" s="46" t="s">
        <v>44</v>
      </c>
      <c r="B169" s="48" t="s">
        <v>45</v>
      </c>
    </row>
    <row r="170" spans="1:2" hidden="1" x14ac:dyDescent="0.2">
      <c r="A170" s="46" t="s">
        <v>46</v>
      </c>
      <c r="B170" s="48" t="s">
        <v>47</v>
      </c>
    </row>
    <row r="171" spans="1:2" hidden="1" x14ac:dyDescent="0.2">
      <c r="A171" s="46" t="s">
        <v>48</v>
      </c>
      <c r="B171" s="48" t="s">
        <v>49</v>
      </c>
    </row>
    <row r="172" spans="1:2" hidden="1" x14ac:dyDescent="0.2"/>
  </sheetData>
  <pageMargins left="0.70866141732283472" right="0.70866141732283472" top="0.74803149606299213" bottom="0.74803149606299213" header="0.31496062992125984" footer="0.31496062992125984"/>
  <pageSetup paperSize="9" scale="99" fitToHeight="0" orientation="landscape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5"/>
  <sheetViews>
    <sheetView zoomScaleNormal="100" workbookViewId="0">
      <selection activeCell="H24" sqref="H24"/>
    </sheetView>
  </sheetViews>
  <sheetFormatPr baseColWidth="10" defaultColWidth="11.5" defaultRowHeight="18" outlineLevelRow="1" x14ac:dyDescent="0.2"/>
  <cols>
    <col min="2" max="2" width="18.1640625" style="131" customWidth="1"/>
    <col min="3" max="3" width="40.5" style="131" customWidth="1"/>
    <col min="4" max="4" width="15.83203125" style="175" customWidth="1"/>
    <col min="5" max="5" width="11.33203125" customWidth="1"/>
    <col min="6" max="6" width="15.83203125" style="175" customWidth="1"/>
  </cols>
  <sheetData>
    <row r="1" spans="1:7" ht="34.5" customHeight="1" x14ac:dyDescent="0.2">
      <c r="A1" s="48"/>
      <c r="B1" s="156" t="s">
        <v>297</v>
      </c>
      <c r="C1" s="156"/>
      <c r="D1" s="156"/>
      <c r="E1" s="156"/>
      <c r="F1" s="156"/>
      <c r="G1" s="48"/>
    </row>
    <row r="2" spans="1:7" ht="11.25" customHeight="1" x14ac:dyDescent="0.2">
      <c r="A2" s="48"/>
      <c r="B2" s="145"/>
      <c r="C2" s="145"/>
      <c r="D2" s="145"/>
      <c r="E2" s="145"/>
      <c r="F2" s="145"/>
      <c r="G2" s="48"/>
    </row>
    <row r="3" spans="1:7" ht="12.75" customHeight="1" x14ac:dyDescent="0.2">
      <c r="A3" s="48"/>
      <c r="B3" s="132"/>
      <c r="C3" s="132"/>
      <c r="D3" s="172"/>
      <c r="E3" s="173"/>
      <c r="F3" s="172"/>
      <c r="G3" s="48"/>
    </row>
    <row r="4" spans="1:7" x14ac:dyDescent="0.2">
      <c r="A4" s="48"/>
      <c r="B4" s="138"/>
      <c r="C4" s="132"/>
      <c r="D4" s="157" t="s">
        <v>199</v>
      </c>
      <c r="E4" s="174"/>
      <c r="F4" s="157" t="s">
        <v>199</v>
      </c>
      <c r="G4" s="48"/>
    </row>
    <row r="5" spans="1:7" x14ac:dyDescent="0.2">
      <c r="A5" s="48"/>
      <c r="B5" s="132"/>
      <c r="C5" s="132"/>
      <c r="D5" s="158">
        <v>45291</v>
      </c>
      <c r="E5" s="174"/>
      <c r="F5" s="158">
        <v>44926</v>
      </c>
      <c r="G5" s="48"/>
    </row>
    <row r="6" spans="1:7" ht="9.75" customHeight="1" x14ac:dyDescent="0.2">
      <c r="A6" s="48"/>
      <c r="B6" s="138"/>
      <c r="C6" s="138"/>
      <c r="D6" s="135"/>
      <c r="E6" s="159"/>
      <c r="F6" s="135"/>
      <c r="G6" s="48"/>
    </row>
    <row r="7" spans="1:7" outlineLevel="1" x14ac:dyDescent="0.2">
      <c r="A7" s="48"/>
      <c r="B7" s="132">
        <v>1200</v>
      </c>
      <c r="C7" s="132" t="s">
        <v>276</v>
      </c>
      <c r="D7" s="155">
        <v>127200.29999999999</v>
      </c>
      <c r="E7" s="48"/>
      <c r="F7" s="136">
        <v>170811.78</v>
      </c>
      <c r="G7" s="48"/>
    </row>
    <row r="8" spans="1:7" outlineLevel="1" x14ac:dyDescent="0.2">
      <c r="A8" s="48"/>
      <c r="B8" s="132">
        <v>1340</v>
      </c>
      <c r="C8" s="132" t="s">
        <v>170</v>
      </c>
      <c r="D8" s="155">
        <v>10000</v>
      </c>
      <c r="E8" s="160"/>
      <c r="F8" s="136">
        <v>10000</v>
      </c>
      <c r="G8" s="48"/>
    </row>
    <row r="9" spans="1:7" outlineLevel="1" x14ac:dyDescent="0.2">
      <c r="A9" s="48"/>
      <c r="B9" s="132">
        <v>1342</v>
      </c>
      <c r="C9" s="132" t="s">
        <v>171</v>
      </c>
      <c r="D9" s="155"/>
      <c r="E9" s="160"/>
      <c r="F9" s="136">
        <v>0</v>
      </c>
      <c r="G9" s="48"/>
    </row>
    <row r="10" spans="1:7" outlineLevel="1" x14ac:dyDescent="0.2">
      <c r="A10" s="48"/>
      <c r="B10" s="132">
        <v>1391</v>
      </c>
      <c r="C10" s="132" t="s">
        <v>287</v>
      </c>
      <c r="D10" s="155">
        <v>2178572</v>
      </c>
      <c r="E10" s="160"/>
      <c r="F10" s="136">
        <v>2614286</v>
      </c>
      <c r="G10" s="48"/>
    </row>
    <row r="11" spans="1:7" outlineLevel="1" x14ac:dyDescent="0.2">
      <c r="A11" s="48"/>
      <c r="B11" s="132">
        <v>1499</v>
      </c>
      <c r="C11" s="132" t="s">
        <v>277</v>
      </c>
      <c r="D11" s="155"/>
      <c r="E11" s="160"/>
      <c r="F11" s="136">
        <v>0</v>
      </c>
      <c r="G11" s="48"/>
    </row>
    <row r="12" spans="1:7" outlineLevel="1" x14ac:dyDescent="0.2">
      <c r="A12" s="48"/>
      <c r="B12" s="132">
        <v>1500</v>
      </c>
      <c r="C12" s="132" t="s">
        <v>172</v>
      </c>
      <c r="D12" s="155">
        <v>96922</v>
      </c>
      <c r="E12" s="160"/>
      <c r="F12" s="136">
        <v>95030</v>
      </c>
      <c r="G12" s="48"/>
    </row>
    <row r="13" spans="1:7" outlineLevel="1" x14ac:dyDescent="0.2">
      <c r="A13" s="48"/>
      <c r="B13" s="132">
        <v>1541</v>
      </c>
      <c r="C13" s="132" t="s">
        <v>173</v>
      </c>
      <c r="D13" s="155">
        <v>447.49</v>
      </c>
      <c r="E13" s="160"/>
      <c r="F13" s="136">
        <v>1009.58</v>
      </c>
      <c r="G13" s="48"/>
    </row>
    <row r="14" spans="1:7" outlineLevel="1" x14ac:dyDescent="0.2">
      <c r="A14" s="48"/>
      <c r="B14" s="132">
        <v>1542</v>
      </c>
      <c r="C14" s="132" t="s">
        <v>257</v>
      </c>
      <c r="D14" s="155"/>
      <c r="E14" s="160"/>
      <c r="F14" s="136">
        <v>0</v>
      </c>
      <c r="G14" s="48"/>
    </row>
    <row r="15" spans="1:7" outlineLevel="1" x14ac:dyDescent="0.2">
      <c r="A15" s="48"/>
      <c r="B15" s="132">
        <v>1544</v>
      </c>
      <c r="C15" s="132" t="s">
        <v>288</v>
      </c>
      <c r="D15" s="155">
        <v>50051.09</v>
      </c>
      <c r="E15" s="160"/>
      <c r="F15" s="136">
        <v>66141.59</v>
      </c>
      <c r="G15" s="48"/>
    </row>
    <row r="16" spans="1:7" outlineLevel="1" x14ac:dyDescent="0.2">
      <c r="A16" s="48"/>
      <c r="B16" s="132">
        <v>1570</v>
      </c>
      <c r="C16" s="132" t="s">
        <v>174</v>
      </c>
      <c r="D16" s="155">
        <v>830110</v>
      </c>
      <c r="E16" s="160"/>
      <c r="F16" s="136">
        <v>790000</v>
      </c>
      <c r="G16" s="48"/>
    </row>
    <row r="17" spans="1:7" outlineLevel="1" x14ac:dyDescent="0.2">
      <c r="A17" s="48"/>
      <c r="B17" s="132">
        <v>1572</v>
      </c>
      <c r="C17" s="132" t="s">
        <v>175</v>
      </c>
      <c r="D17" s="155"/>
      <c r="E17" s="160"/>
      <c r="F17" s="136">
        <v>0</v>
      </c>
      <c r="G17" s="48"/>
    </row>
    <row r="18" spans="1:7" outlineLevel="1" x14ac:dyDescent="0.2">
      <c r="A18" s="48"/>
      <c r="B18" s="132">
        <v>1640</v>
      </c>
      <c r="C18" s="132" t="s">
        <v>263</v>
      </c>
      <c r="D18" s="155">
        <v>62810</v>
      </c>
      <c r="E18" s="160"/>
      <c r="F18" s="136">
        <v>0</v>
      </c>
      <c r="G18" s="48"/>
    </row>
    <row r="19" spans="1:7" outlineLevel="1" x14ac:dyDescent="0.2">
      <c r="A19" s="48"/>
      <c r="B19" s="132">
        <v>1743</v>
      </c>
      <c r="C19" s="132" t="s">
        <v>264</v>
      </c>
      <c r="D19" s="155">
        <v>4030.5045</v>
      </c>
      <c r="E19" s="160"/>
      <c r="F19" s="136">
        <v>3813.54</v>
      </c>
      <c r="G19" s="48"/>
    </row>
    <row r="20" spans="1:7" outlineLevel="1" x14ac:dyDescent="0.2">
      <c r="A20" s="48"/>
      <c r="B20" s="132">
        <v>1745</v>
      </c>
      <c r="C20" s="132" t="s">
        <v>298</v>
      </c>
      <c r="D20" s="155">
        <v>49500</v>
      </c>
      <c r="E20" s="160"/>
      <c r="F20" s="136"/>
      <c r="G20" s="48"/>
    </row>
    <row r="21" spans="1:7" x14ac:dyDescent="0.2">
      <c r="A21" s="48"/>
      <c r="B21" s="132"/>
      <c r="C21" s="132"/>
      <c r="D21" s="136"/>
      <c r="E21" s="160"/>
      <c r="F21" s="136"/>
      <c r="G21" s="48"/>
    </row>
    <row r="22" spans="1:7" s="186" customFormat="1" ht="16" x14ac:dyDescent="0.2">
      <c r="A22" s="176"/>
      <c r="B22" s="161" t="s">
        <v>204</v>
      </c>
      <c r="C22" s="161"/>
      <c r="D22" s="155">
        <f>SUM(D7:D21)</f>
        <v>3409643.3844999997</v>
      </c>
      <c r="E22" s="155"/>
      <c r="F22" s="155">
        <f>SUM(F7:F21)</f>
        <v>3751092.4899999998</v>
      </c>
      <c r="G22" s="176"/>
    </row>
    <row r="23" spans="1:7" s="186" customFormat="1" ht="11.25" customHeight="1" x14ac:dyDescent="0.2">
      <c r="A23" s="176"/>
      <c r="B23" s="161"/>
      <c r="C23" s="161"/>
      <c r="D23" s="155"/>
      <c r="E23" s="155"/>
      <c r="F23" s="155"/>
      <c r="G23" s="176"/>
    </row>
    <row r="24" spans="1:7" outlineLevel="1" x14ac:dyDescent="0.2">
      <c r="A24" s="48"/>
      <c r="B24" s="132">
        <v>1901</v>
      </c>
      <c r="C24" s="132" t="s">
        <v>176</v>
      </c>
      <c r="D24" s="155"/>
      <c r="E24" s="160"/>
      <c r="F24" s="136">
        <v>0</v>
      </c>
      <c r="G24" s="48"/>
    </row>
    <row r="25" spans="1:7" outlineLevel="1" x14ac:dyDescent="0.2">
      <c r="A25" s="48"/>
      <c r="B25" s="132">
        <v>1909</v>
      </c>
      <c r="C25" s="132" t="s">
        <v>207</v>
      </c>
      <c r="D25" s="155"/>
      <c r="E25" s="160"/>
      <c r="F25" s="136">
        <v>0</v>
      </c>
      <c r="G25" s="48"/>
    </row>
    <row r="26" spans="1:7" outlineLevel="1" x14ac:dyDescent="0.2">
      <c r="A26" s="48"/>
      <c r="B26" s="132">
        <v>1921</v>
      </c>
      <c r="C26" s="132" t="s">
        <v>177</v>
      </c>
      <c r="D26" s="155">
        <v>524990.31999999995</v>
      </c>
      <c r="E26" s="160"/>
      <c r="F26" s="136">
        <v>598892.19999999995</v>
      </c>
      <c r="G26" s="48"/>
    </row>
    <row r="27" spans="1:7" outlineLevel="1" x14ac:dyDescent="0.2">
      <c r="A27" s="48"/>
      <c r="B27" s="132">
        <v>1923</v>
      </c>
      <c r="C27" s="132" t="s">
        <v>178</v>
      </c>
      <c r="D27" s="155">
        <v>1476146.83</v>
      </c>
      <c r="E27" s="160"/>
      <c r="F27" s="136">
        <v>1244004.29</v>
      </c>
      <c r="G27" s="48"/>
    </row>
    <row r="28" spans="1:7" outlineLevel="1" x14ac:dyDescent="0.2">
      <c r="A28" s="48"/>
      <c r="B28" s="132">
        <v>1925</v>
      </c>
      <c r="C28" s="132" t="s">
        <v>179</v>
      </c>
      <c r="D28" s="155">
        <v>479662.5299999998</v>
      </c>
      <c r="E28" s="160"/>
      <c r="F28" s="136">
        <v>1834509.63</v>
      </c>
      <c r="G28" s="48"/>
    </row>
    <row r="29" spans="1:7" outlineLevel="1" x14ac:dyDescent="0.2">
      <c r="A29" s="48"/>
      <c r="B29" s="132">
        <v>1927</v>
      </c>
      <c r="C29" s="132" t="s">
        <v>180</v>
      </c>
      <c r="D29" s="155">
        <v>1170808.9099999999</v>
      </c>
      <c r="E29" s="160"/>
      <c r="F29" s="136">
        <v>1870808.91</v>
      </c>
      <c r="G29" s="48"/>
    </row>
    <row r="30" spans="1:7" outlineLevel="1" x14ac:dyDescent="0.2">
      <c r="A30" s="48"/>
      <c r="B30" s="132">
        <v>1931</v>
      </c>
      <c r="C30" s="132" t="s">
        <v>181</v>
      </c>
      <c r="D30" s="155">
        <v>40008.199999999997</v>
      </c>
      <c r="E30" s="160"/>
      <c r="F30" s="136">
        <v>44974.2</v>
      </c>
      <c r="G30" s="48"/>
    </row>
    <row r="31" spans="1:7" outlineLevel="1" x14ac:dyDescent="0.2">
      <c r="A31" s="48"/>
      <c r="B31" s="132">
        <v>1936</v>
      </c>
      <c r="C31" s="132" t="s">
        <v>182</v>
      </c>
      <c r="D31" s="155"/>
      <c r="E31" s="160"/>
      <c r="F31" s="136">
        <v>0</v>
      </c>
      <c r="G31" s="48"/>
    </row>
    <row r="32" spans="1:7" outlineLevel="1" x14ac:dyDescent="0.2">
      <c r="A32" s="48"/>
      <c r="B32" s="132">
        <v>1950</v>
      </c>
      <c r="C32" s="132" t="s">
        <v>183</v>
      </c>
      <c r="D32" s="155">
        <v>1.0700000000000003</v>
      </c>
      <c r="E32" s="160"/>
      <c r="F32" s="136">
        <v>6.07</v>
      </c>
      <c r="G32" s="48"/>
    </row>
    <row r="33" spans="1:7" x14ac:dyDescent="0.2">
      <c r="A33" s="48"/>
      <c r="B33" s="132"/>
      <c r="C33" s="132"/>
      <c r="D33" s="136"/>
      <c r="E33" s="160"/>
      <c r="F33" s="136"/>
      <c r="G33" s="48"/>
    </row>
    <row r="34" spans="1:7" ht="16" x14ac:dyDescent="0.2">
      <c r="A34" s="48"/>
      <c r="B34" s="161" t="s">
        <v>203</v>
      </c>
      <c r="C34" s="155"/>
      <c r="D34" s="155">
        <f>SUM(D24:D33)</f>
        <v>3691617.86</v>
      </c>
      <c r="E34" s="155"/>
      <c r="F34" s="155">
        <f>SUM(F24:F33)</f>
        <v>5593195.3000000007</v>
      </c>
      <c r="G34" s="48"/>
    </row>
    <row r="35" spans="1:7" ht="16" x14ac:dyDescent="0.2">
      <c r="A35" s="48"/>
      <c r="B35" s="161"/>
      <c r="C35" s="155"/>
      <c r="D35" s="155"/>
      <c r="E35" s="155"/>
      <c r="F35" s="155"/>
      <c r="G35" s="48"/>
    </row>
    <row r="36" spans="1:7" ht="21.75" customHeight="1" x14ac:dyDescent="0.2">
      <c r="A36" s="48"/>
      <c r="B36" s="177" t="s">
        <v>22</v>
      </c>
      <c r="C36" s="178"/>
      <c r="D36" s="178">
        <f>+D22+D34</f>
        <v>7101261.2445</v>
      </c>
      <c r="E36" s="178"/>
      <c r="F36" s="178">
        <f>+F22+F34</f>
        <v>9344287.790000001</v>
      </c>
      <c r="G36" s="48"/>
    </row>
    <row r="37" spans="1:7" ht="9" customHeight="1" collapsed="1" x14ac:dyDescent="0.2">
      <c r="A37" s="48"/>
      <c r="B37" s="132"/>
      <c r="C37" s="132"/>
      <c r="D37" s="136"/>
      <c r="E37" s="160"/>
      <c r="F37" s="136"/>
      <c r="G37" s="48"/>
    </row>
    <row r="38" spans="1:7" s="186" customFormat="1" ht="8.25" customHeight="1" collapsed="1" x14ac:dyDescent="0.2">
      <c r="A38" s="176"/>
      <c r="B38" s="161"/>
      <c r="C38" s="161"/>
      <c r="D38" s="155"/>
      <c r="E38" s="155"/>
      <c r="F38" s="155"/>
      <c r="G38" s="176"/>
    </row>
    <row r="39" spans="1:7" outlineLevel="1" x14ac:dyDescent="0.2">
      <c r="A39" s="48"/>
      <c r="B39" s="132">
        <v>2050</v>
      </c>
      <c r="C39" s="132" t="s">
        <v>184</v>
      </c>
      <c r="D39" s="178">
        <v>-4440871.29</v>
      </c>
      <c r="E39" s="160"/>
      <c r="F39" s="136">
        <f>-3435141.2-239101.23</f>
        <v>-3674242.43</v>
      </c>
      <c r="G39" s="48"/>
    </row>
    <row r="40" spans="1:7" ht="12.75" customHeight="1" x14ac:dyDescent="0.2">
      <c r="A40" s="48"/>
      <c r="B40" s="132"/>
      <c r="C40" s="132"/>
      <c r="D40" s="136"/>
      <c r="E40" s="160"/>
      <c r="F40" s="136"/>
      <c r="G40" s="48"/>
    </row>
    <row r="41" spans="1:7" s="186" customFormat="1" ht="16" x14ac:dyDescent="0.2">
      <c r="A41" s="176"/>
      <c r="B41" s="161" t="s">
        <v>202</v>
      </c>
      <c r="C41" s="161"/>
      <c r="D41" s="155">
        <f>+D39</f>
        <v>-4440871.29</v>
      </c>
      <c r="E41" s="155"/>
      <c r="F41" s="155">
        <f>+F39</f>
        <v>-3674242.43</v>
      </c>
      <c r="G41" s="176"/>
    </row>
    <row r="42" spans="1:7" x14ac:dyDescent="0.2">
      <c r="A42" s="48"/>
      <c r="B42" s="138"/>
      <c r="C42" s="132"/>
      <c r="D42" s="136"/>
      <c r="E42" s="160"/>
      <c r="F42" s="136"/>
      <c r="G42" s="48"/>
    </row>
    <row r="43" spans="1:7" outlineLevel="1" x14ac:dyDescent="0.2">
      <c r="A43" s="48"/>
      <c r="B43" s="132">
        <v>2220</v>
      </c>
      <c r="C43" s="132" t="s">
        <v>289</v>
      </c>
      <c r="D43" s="155">
        <v>-2178572</v>
      </c>
      <c r="E43" s="160"/>
      <c r="F43" s="136">
        <v>-2614286</v>
      </c>
      <c r="G43" s="48"/>
    </row>
    <row r="44" spans="1:7" outlineLevel="1" x14ac:dyDescent="0.2">
      <c r="A44" s="48"/>
      <c r="B44" s="132">
        <v>2400</v>
      </c>
      <c r="C44" s="132" t="s">
        <v>185</v>
      </c>
      <c r="D44" s="155">
        <v>-418889.14999999991</v>
      </c>
      <c r="E44" s="160"/>
      <c r="F44" s="136">
        <v>-2308480.65</v>
      </c>
      <c r="G44" s="48"/>
    </row>
    <row r="45" spans="1:7" outlineLevel="1" x14ac:dyDescent="0.2">
      <c r="A45" s="48"/>
      <c r="B45" s="132">
        <v>2600</v>
      </c>
      <c r="C45" s="132" t="s">
        <v>186</v>
      </c>
      <c r="D45" s="155"/>
      <c r="E45" s="160"/>
      <c r="F45" s="136">
        <v>0</v>
      </c>
      <c r="G45" s="48"/>
    </row>
    <row r="46" spans="1:7" outlineLevel="1" x14ac:dyDescent="0.2">
      <c r="A46" s="48"/>
      <c r="B46" s="132">
        <v>2740</v>
      </c>
      <c r="C46" s="132" t="s">
        <v>187</v>
      </c>
      <c r="D46" s="155"/>
      <c r="E46" s="160"/>
      <c r="F46" s="136">
        <v>-101512</v>
      </c>
      <c r="G46" s="48"/>
    </row>
    <row r="47" spans="1:7" outlineLevel="1" x14ac:dyDescent="0.2">
      <c r="A47" s="48"/>
      <c r="B47" s="132">
        <v>2741</v>
      </c>
      <c r="C47" s="132" t="s">
        <v>188</v>
      </c>
      <c r="D47" s="155"/>
      <c r="E47" s="160"/>
      <c r="F47" s="136">
        <v>0</v>
      </c>
      <c r="G47" s="48"/>
    </row>
    <row r="48" spans="1:7" outlineLevel="1" x14ac:dyDescent="0.2">
      <c r="A48" s="48"/>
      <c r="B48" s="132">
        <v>2900</v>
      </c>
      <c r="C48" s="132" t="s">
        <v>208</v>
      </c>
      <c r="D48" s="155"/>
      <c r="E48" s="160"/>
      <c r="F48" s="136">
        <v>-87754.46</v>
      </c>
      <c r="G48" s="48"/>
    </row>
    <row r="49" spans="1:7" outlineLevel="1" x14ac:dyDescent="0.2">
      <c r="A49" s="48"/>
      <c r="B49" s="132">
        <v>2905</v>
      </c>
      <c r="C49" s="132" t="s">
        <v>299</v>
      </c>
      <c r="D49" s="155">
        <v>-41261</v>
      </c>
      <c r="E49" s="160"/>
      <c r="F49" s="136"/>
      <c r="G49" s="48"/>
    </row>
    <row r="50" spans="1:7" outlineLevel="1" x14ac:dyDescent="0.2">
      <c r="A50" s="48"/>
      <c r="B50" s="132">
        <v>2930</v>
      </c>
      <c r="C50" s="132" t="s">
        <v>290</v>
      </c>
      <c r="D50" s="155"/>
      <c r="E50" s="160"/>
      <c r="F50" s="136">
        <v>-0.5</v>
      </c>
      <c r="G50" s="48"/>
    </row>
    <row r="51" spans="1:7" outlineLevel="1" x14ac:dyDescent="0.2">
      <c r="A51" s="48"/>
      <c r="B51" s="132">
        <v>2940</v>
      </c>
      <c r="C51" s="132" t="s">
        <v>258</v>
      </c>
      <c r="D51" s="155">
        <v>-11667.529999999999</v>
      </c>
      <c r="E51" s="160"/>
      <c r="F51" s="136">
        <v>-10069.969999999999</v>
      </c>
      <c r="G51" s="48"/>
    </row>
    <row r="52" spans="1:7" outlineLevel="1" x14ac:dyDescent="0.2">
      <c r="A52" s="48"/>
      <c r="B52" s="132">
        <v>2960</v>
      </c>
      <c r="C52" s="132" t="s">
        <v>189</v>
      </c>
      <c r="D52" s="155"/>
      <c r="E52" s="160"/>
      <c r="F52" s="136">
        <v>-3993</v>
      </c>
      <c r="G52" s="48"/>
    </row>
    <row r="53" spans="1:7" outlineLevel="1" x14ac:dyDescent="0.2">
      <c r="A53" s="48"/>
      <c r="B53" s="132">
        <v>2990</v>
      </c>
      <c r="C53" s="132" t="s">
        <v>190</v>
      </c>
      <c r="D53" s="155">
        <v>-10000</v>
      </c>
      <c r="E53" s="160"/>
      <c r="F53" s="136">
        <v>-10000</v>
      </c>
      <c r="G53" s="48"/>
    </row>
    <row r="54" spans="1:7" outlineLevel="1" x14ac:dyDescent="0.2">
      <c r="A54" s="48"/>
      <c r="B54" s="132">
        <v>2992</v>
      </c>
      <c r="C54" s="132" t="s">
        <v>191</v>
      </c>
      <c r="D54" s="155"/>
      <c r="E54" s="160"/>
      <c r="F54" s="136">
        <v>0</v>
      </c>
      <c r="G54" s="48"/>
    </row>
    <row r="55" spans="1:7" outlineLevel="1" x14ac:dyDescent="0.2">
      <c r="A55" s="48"/>
      <c r="B55" s="132">
        <v>2993</v>
      </c>
      <c r="C55" s="132" t="s">
        <v>192</v>
      </c>
      <c r="D55" s="155"/>
      <c r="E55" s="160"/>
      <c r="F55" s="136">
        <v>0</v>
      </c>
      <c r="G55" s="48"/>
    </row>
    <row r="56" spans="1:7" outlineLevel="1" x14ac:dyDescent="0.2">
      <c r="A56" s="48"/>
      <c r="B56" s="132">
        <v>2995</v>
      </c>
      <c r="C56" s="132" t="s">
        <v>265</v>
      </c>
      <c r="D56" s="155"/>
      <c r="E56" s="160"/>
      <c r="F56" s="136">
        <v>0</v>
      </c>
      <c r="G56" s="48"/>
    </row>
    <row r="57" spans="1:7" outlineLevel="1" x14ac:dyDescent="0.2">
      <c r="A57" s="48"/>
      <c r="B57" s="132">
        <v>2996</v>
      </c>
      <c r="C57" s="132" t="s">
        <v>278</v>
      </c>
      <c r="D57" s="155"/>
      <c r="E57" s="160"/>
      <c r="F57" s="136">
        <v>0</v>
      </c>
      <c r="G57" s="48"/>
    </row>
    <row r="58" spans="1:7" outlineLevel="1" x14ac:dyDescent="0.2">
      <c r="A58" s="48"/>
      <c r="B58" s="132">
        <v>2997</v>
      </c>
      <c r="C58" s="132" t="s">
        <v>209</v>
      </c>
      <c r="D58" s="155"/>
      <c r="E58" s="160"/>
      <c r="F58" s="136">
        <v>0</v>
      </c>
      <c r="G58" s="48"/>
    </row>
    <row r="59" spans="1:7" outlineLevel="1" x14ac:dyDescent="0.2">
      <c r="A59" s="48"/>
      <c r="B59" s="132">
        <v>2998</v>
      </c>
      <c r="C59" s="132" t="s">
        <v>84</v>
      </c>
      <c r="D59" s="155"/>
      <c r="E59" s="160"/>
      <c r="F59" s="136">
        <v>0</v>
      </c>
      <c r="G59" s="48"/>
    </row>
    <row r="60" spans="1:7" outlineLevel="1" x14ac:dyDescent="0.2">
      <c r="A60" s="48"/>
      <c r="B60" s="132"/>
      <c r="C60" s="132" t="s">
        <v>24</v>
      </c>
      <c r="D60" s="155"/>
      <c r="E60" s="160"/>
      <c r="F60" s="136">
        <v>-533949</v>
      </c>
      <c r="G60" s="48"/>
    </row>
    <row r="61" spans="1:7" outlineLevel="1" x14ac:dyDescent="0.2">
      <c r="A61" s="48"/>
      <c r="B61" s="132"/>
      <c r="C61" s="132"/>
      <c r="D61" s="136"/>
      <c r="E61" s="160"/>
      <c r="F61" s="136"/>
      <c r="G61" s="48"/>
    </row>
    <row r="62" spans="1:7" s="187" customFormat="1" ht="16" x14ac:dyDescent="0.2">
      <c r="A62" s="179"/>
      <c r="B62" s="161" t="s">
        <v>205</v>
      </c>
      <c r="C62" s="155"/>
      <c r="D62" s="155">
        <f>SUM(D43:D61)</f>
        <v>-2660389.6799999997</v>
      </c>
      <c r="E62" s="155"/>
      <c r="F62" s="155">
        <f>SUM(F43:F61)</f>
        <v>-5670045.5800000001</v>
      </c>
      <c r="G62" s="155"/>
    </row>
    <row r="63" spans="1:7" x14ac:dyDescent="0.2">
      <c r="A63" s="48"/>
      <c r="B63" s="132"/>
      <c r="C63" s="132"/>
      <c r="D63" s="136"/>
      <c r="E63" s="160"/>
      <c r="F63" s="136"/>
      <c r="G63" s="48"/>
    </row>
    <row r="64" spans="1:7" x14ac:dyDescent="0.2">
      <c r="A64" s="48"/>
      <c r="B64" s="177" t="s">
        <v>25</v>
      </c>
      <c r="C64" s="178"/>
      <c r="D64" s="178">
        <f>+D41+D62</f>
        <v>-7101260.9699999997</v>
      </c>
      <c r="E64" s="178"/>
      <c r="F64" s="178">
        <f>+F41+F62</f>
        <v>-9344288.0099999998</v>
      </c>
      <c r="G64" s="48"/>
    </row>
    <row r="65" spans="1:7" x14ac:dyDescent="0.2">
      <c r="A65" s="48"/>
      <c r="B65" s="132"/>
      <c r="C65" s="132"/>
      <c r="D65" s="180"/>
      <c r="E65" s="181"/>
      <c r="F65" s="180"/>
      <c r="G65" s="48"/>
    </row>
    <row r="66" spans="1:7" x14ac:dyDescent="0.2">
      <c r="A66" s="48"/>
      <c r="B66" s="132"/>
      <c r="C66" s="132"/>
      <c r="D66" s="180"/>
      <c r="E66" s="181"/>
      <c r="F66" s="180"/>
      <c r="G66" s="48"/>
    </row>
    <row r="67" spans="1:7" s="188" customFormat="1" ht="16" x14ac:dyDescent="0.2">
      <c r="A67" s="182"/>
      <c r="B67" s="183"/>
      <c r="C67" s="184"/>
      <c r="D67" s="184"/>
      <c r="E67" s="184"/>
      <c r="F67" s="184"/>
      <c r="G67" s="185"/>
    </row>
    <row r="68" spans="1:7" s="188" customFormat="1" ht="16" x14ac:dyDescent="0.2">
      <c r="A68" s="182"/>
      <c r="B68" s="183"/>
      <c r="C68" s="184"/>
      <c r="D68" s="184"/>
      <c r="E68" s="184"/>
      <c r="F68" s="184"/>
      <c r="G68" s="185"/>
    </row>
    <row r="69" spans="1:7" s="188" customFormat="1" ht="20" hidden="1" x14ac:dyDescent="0.2">
      <c r="A69" s="182"/>
      <c r="B69" s="189" t="s">
        <v>222</v>
      </c>
      <c r="C69" s="181"/>
      <c r="D69" s="181"/>
      <c r="E69" s="202"/>
      <c r="F69" s="202"/>
      <c r="G69" s="185"/>
    </row>
    <row r="70" spans="1:7" s="188" customFormat="1" ht="37.5" hidden="1" customHeight="1" x14ac:dyDescent="0.2">
      <c r="A70" s="182"/>
      <c r="B70" s="190"/>
      <c r="C70" s="190"/>
      <c r="D70" s="183"/>
      <c r="E70" s="191"/>
      <c r="F70" s="191"/>
      <c r="G70" s="185"/>
    </row>
    <row r="71" spans="1:7" s="188" customFormat="1" ht="16" hidden="1" x14ac:dyDescent="0.2">
      <c r="A71" s="182"/>
      <c r="B71" s="162" t="s">
        <v>213</v>
      </c>
      <c r="C71" s="181"/>
      <c r="D71" s="183"/>
      <c r="E71" s="162" t="s">
        <v>223</v>
      </c>
      <c r="F71" s="174"/>
      <c r="G71" s="185"/>
    </row>
    <row r="72" spans="1:7" s="188" customFormat="1" ht="16" hidden="1" x14ac:dyDescent="0.2">
      <c r="A72" s="182"/>
      <c r="B72" s="162" t="s">
        <v>211</v>
      </c>
      <c r="C72" s="181"/>
      <c r="D72" s="183"/>
      <c r="E72" s="162" t="s">
        <v>212</v>
      </c>
      <c r="F72" s="174"/>
      <c r="G72" s="185"/>
    </row>
    <row r="73" spans="1:7" s="188" customFormat="1" ht="16" hidden="1" x14ac:dyDescent="0.2">
      <c r="A73" s="182"/>
      <c r="B73" s="162"/>
      <c r="C73" s="181"/>
      <c r="D73" s="183"/>
      <c r="E73" s="181"/>
      <c r="F73" s="174"/>
      <c r="G73" s="185"/>
    </row>
    <row r="74" spans="1:7" s="188" customFormat="1" ht="16" hidden="1" x14ac:dyDescent="0.2">
      <c r="A74" s="182"/>
      <c r="B74" s="162"/>
      <c r="C74" s="181"/>
      <c r="D74" s="183"/>
      <c r="E74" s="181"/>
      <c r="F74" s="174"/>
      <c r="G74" s="185"/>
    </row>
    <row r="75" spans="1:7" s="188" customFormat="1" ht="16" hidden="1" x14ac:dyDescent="0.2">
      <c r="A75" s="182"/>
      <c r="B75" s="190"/>
      <c r="C75" s="190"/>
      <c r="D75" s="183"/>
      <c r="E75" s="203"/>
      <c r="F75" s="203"/>
      <c r="G75" s="185"/>
    </row>
    <row r="76" spans="1:7" s="188" customFormat="1" ht="16" hidden="1" x14ac:dyDescent="0.2">
      <c r="A76" s="182"/>
      <c r="B76" s="162" t="s">
        <v>210</v>
      </c>
      <c r="C76" s="192"/>
      <c r="D76" s="183"/>
      <c r="E76" s="162" t="s">
        <v>214</v>
      </c>
      <c r="F76" s="162"/>
      <c r="G76" s="185"/>
    </row>
    <row r="77" spans="1:7" s="188" customFormat="1" ht="16" hidden="1" x14ac:dyDescent="0.2">
      <c r="A77" s="182"/>
      <c r="B77" s="162" t="s">
        <v>215</v>
      </c>
      <c r="C77" s="184"/>
      <c r="D77" s="183"/>
      <c r="E77" s="162" t="s">
        <v>216</v>
      </c>
      <c r="F77" s="184"/>
      <c r="G77" s="185"/>
    </row>
    <row r="78" spans="1:7" s="188" customFormat="1" ht="16" hidden="1" x14ac:dyDescent="0.2">
      <c r="A78" s="182"/>
      <c r="B78" s="162"/>
      <c r="C78" s="184"/>
      <c r="D78" s="184"/>
      <c r="E78" s="162"/>
      <c r="F78" s="184"/>
      <c r="G78" s="185"/>
    </row>
    <row r="79" spans="1:7" s="188" customFormat="1" ht="16" hidden="1" x14ac:dyDescent="0.2">
      <c r="A79" s="182"/>
      <c r="B79" s="183"/>
      <c r="C79" s="184"/>
      <c r="D79" s="184"/>
      <c r="E79" s="184"/>
      <c r="F79" s="184"/>
      <c r="G79" s="185"/>
    </row>
    <row r="80" spans="1:7" s="188" customFormat="1" ht="16" hidden="1" x14ac:dyDescent="0.2">
      <c r="A80" s="182"/>
      <c r="B80" s="190"/>
      <c r="C80" s="190"/>
      <c r="D80" s="183"/>
      <c r="E80" s="203"/>
      <c r="F80" s="203"/>
      <c r="G80" s="185"/>
    </row>
    <row r="81" spans="1:7" s="188" customFormat="1" ht="16" hidden="1" x14ac:dyDescent="0.2">
      <c r="A81" s="182"/>
      <c r="B81" s="162" t="s">
        <v>224</v>
      </c>
      <c r="C81" s="192"/>
      <c r="D81" s="183"/>
      <c r="E81" s="162" t="s">
        <v>225</v>
      </c>
      <c r="F81" s="162"/>
      <c r="G81" s="185"/>
    </row>
    <row r="82" spans="1:7" s="188" customFormat="1" ht="16" hidden="1" x14ac:dyDescent="0.2">
      <c r="A82" s="182"/>
      <c r="B82" s="162" t="s">
        <v>212</v>
      </c>
      <c r="C82" s="184"/>
      <c r="D82" s="183"/>
      <c r="E82" s="162" t="s">
        <v>226</v>
      </c>
      <c r="F82" s="184"/>
      <c r="G82" s="185"/>
    </row>
    <row r="83" spans="1:7" s="188" customFormat="1" ht="16" hidden="1" x14ac:dyDescent="0.2">
      <c r="A83" s="182"/>
      <c r="B83" s="162"/>
      <c r="C83" s="184"/>
      <c r="D83" s="183"/>
      <c r="E83" s="162"/>
      <c r="F83" s="184"/>
      <c r="G83" s="185"/>
    </row>
    <row r="84" spans="1:7" s="188" customFormat="1" ht="16" hidden="1" x14ac:dyDescent="0.2">
      <c r="A84" s="182"/>
      <c r="B84" s="162"/>
      <c r="C84" s="184"/>
      <c r="D84" s="183"/>
      <c r="E84" s="162"/>
      <c r="F84" s="184"/>
      <c r="G84" s="185"/>
    </row>
    <row r="85" spans="1:7" s="188" customFormat="1" ht="16" hidden="1" x14ac:dyDescent="0.2">
      <c r="A85" s="182"/>
      <c r="B85" s="190"/>
      <c r="C85" s="190"/>
      <c r="D85" s="184"/>
      <c r="E85" s="190"/>
      <c r="F85" s="190"/>
      <c r="G85" s="185"/>
    </row>
    <row r="86" spans="1:7" s="188" customFormat="1" ht="16" hidden="1" x14ac:dyDescent="0.2">
      <c r="A86" s="182"/>
      <c r="B86" s="162" t="s">
        <v>217</v>
      </c>
      <c r="C86" s="192"/>
      <c r="D86" s="183"/>
      <c r="E86" s="162" t="s">
        <v>218</v>
      </c>
      <c r="F86" s="162"/>
      <c r="G86" s="185"/>
    </row>
    <row r="87" spans="1:7" s="188" customFormat="1" ht="16" hidden="1" x14ac:dyDescent="0.2">
      <c r="A87" s="182"/>
      <c r="B87" s="162" t="s">
        <v>219</v>
      </c>
      <c r="C87" s="184"/>
      <c r="D87" s="183"/>
      <c r="E87" s="162" t="s">
        <v>220</v>
      </c>
      <c r="F87" s="184"/>
      <c r="G87" s="185"/>
    </row>
    <row r="88" spans="1:7" s="188" customFormat="1" ht="16" hidden="1" x14ac:dyDescent="0.2">
      <c r="A88" s="182"/>
      <c r="B88" s="183"/>
      <c r="C88" s="184"/>
      <c r="D88" s="184"/>
      <c r="E88" s="184"/>
      <c r="F88" s="184"/>
      <c r="G88" s="185"/>
    </row>
    <row r="89" spans="1:7" s="188" customFormat="1" ht="16" hidden="1" x14ac:dyDescent="0.2">
      <c r="A89" s="182"/>
      <c r="B89" s="183"/>
      <c r="C89" s="184"/>
      <c r="D89" s="184"/>
      <c r="E89" s="193"/>
      <c r="F89" s="193"/>
      <c r="G89" s="194"/>
    </row>
    <row r="90" spans="1:7" s="188" customFormat="1" ht="16" hidden="1" x14ac:dyDescent="0.2">
      <c r="A90" s="182"/>
      <c r="B90" s="190"/>
      <c r="C90" s="190"/>
      <c r="D90" s="184"/>
      <c r="E90" s="193"/>
      <c r="F90" s="193"/>
      <c r="G90" s="194"/>
    </row>
    <row r="91" spans="1:7" s="188" customFormat="1" ht="16" hidden="1" x14ac:dyDescent="0.2">
      <c r="A91" s="182"/>
      <c r="B91" s="162" t="s">
        <v>227</v>
      </c>
      <c r="C91" s="184"/>
      <c r="D91" s="184"/>
      <c r="E91" s="193"/>
      <c r="F91" s="193"/>
      <c r="G91" s="194"/>
    </row>
    <row r="92" spans="1:7" s="188" customFormat="1" ht="16" hidden="1" x14ac:dyDescent="0.2">
      <c r="A92" s="182"/>
      <c r="B92" s="162" t="s">
        <v>221</v>
      </c>
      <c r="C92" s="184"/>
      <c r="D92" s="184"/>
      <c r="E92" s="193"/>
      <c r="F92" s="193"/>
      <c r="G92" s="194"/>
    </row>
    <row r="93" spans="1:7" s="188" customFormat="1" ht="16" hidden="1" x14ac:dyDescent="0.2">
      <c r="A93" s="182"/>
      <c r="B93" s="182"/>
      <c r="C93" s="185"/>
      <c r="D93" s="185"/>
      <c r="E93" s="194"/>
      <c r="F93" s="194"/>
      <c r="G93" s="194"/>
    </row>
    <row r="94" spans="1:7" s="188" customFormat="1" ht="16" hidden="1" x14ac:dyDescent="0.2">
      <c r="C94" s="195"/>
      <c r="D94" s="195"/>
      <c r="E94" s="196"/>
      <c r="F94" s="196"/>
      <c r="G94" s="196"/>
    </row>
    <row r="95" spans="1:7" hidden="1" x14ac:dyDescent="0.2"/>
  </sheetData>
  <mergeCells count="3">
    <mergeCell ref="E69:F69"/>
    <mergeCell ref="E75:F75"/>
    <mergeCell ref="E80:F80"/>
  </mergeCells>
  <conditionalFormatting sqref="B76:B78">
    <cfRule type="containsText" dxfId="19" priority="28" operator="containsText" text="Udefinert konto">
      <formula>NOT(ISERROR(SEARCH("Udefinert konto",B76)))</formula>
    </cfRule>
    <cfRule type="cellIs" dxfId="18" priority="27" operator="lessThan">
      <formula>0</formula>
    </cfRule>
  </conditionalFormatting>
  <conditionalFormatting sqref="B81:B84">
    <cfRule type="cellIs" dxfId="17" priority="21" operator="lessThan">
      <formula>0</formula>
    </cfRule>
    <cfRule type="containsText" dxfId="16" priority="22" operator="containsText" text="Udefinert konto">
      <formula>NOT(ISERROR(SEARCH("Udefinert konto",B81)))</formula>
    </cfRule>
  </conditionalFormatting>
  <conditionalFormatting sqref="B86:B87">
    <cfRule type="cellIs" dxfId="15" priority="9" operator="lessThan">
      <formula>0</formula>
    </cfRule>
    <cfRule type="containsText" dxfId="14" priority="10" operator="containsText" text="Udefinert konto">
      <formula>NOT(ISERROR(SEARCH("Udefinert konto",B86)))</formula>
    </cfRule>
  </conditionalFormatting>
  <conditionalFormatting sqref="B91:B92">
    <cfRule type="cellIs" dxfId="13" priority="3" operator="lessThan">
      <formula>0</formula>
    </cfRule>
    <cfRule type="containsText" dxfId="12" priority="4" operator="containsText" text="Udefinert konto">
      <formula>NOT(ISERROR(SEARCH("Udefinert konto",B91)))</formula>
    </cfRule>
  </conditionalFormatting>
  <conditionalFormatting sqref="E75:E78">
    <cfRule type="containsText" dxfId="11" priority="26" operator="containsText" text="Udefinert konto">
      <formula>NOT(ISERROR(SEARCH("Udefinert konto",E75)))</formula>
    </cfRule>
    <cfRule type="cellIs" dxfId="10" priority="25" operator="lessThan">
      <formula>0</formula>
    </cfRule>
  </conditionalFormatting>
  <conditionalFormatting sqref="E80:E84">
    <cfRule type="cellIs" dxfId="9" priority="17" operator="lessThan">
      <formula>0</formula>
    </cfRule>
    <cfRule type="containsText" dxfId="8" priority="18" operator="containsText" text="Udefinert konto">
      <formula>NOT(ISERROR(SEARCH("Udefinert konto",E80)))</formula>
    </cfRule>
  </conditionalFormatting>
  <conditionalFormatting sqref="E86:E87">
    <cfRule type="containsText" dxfId="7" priority="6" operator="containsText" text="Udefinert konto">
      <formula>NOT(ISERROR(SEARCH("Udefinert konto",E86)))</formula>
    </cfRule>
    <cfRule type="cellIs" dxfId="6" priority="5" operator="lessThan">
      <formula>0</formula>
    </cfRule>
  </conditionalFormatting>
  <conditionalFormatting sqref="E69:F69 E70:E72 B71:B74 F71:F74 F76">
    <cfRule type="cellIs" dxfId="5" priority="29" operator="lessThan">
      <formula>0</formula>
    </cfRule>
    <cfRule type="containsText" dxfId="4" priority="30" operator="containsText" text="Udefinert konto">
      <formula>NOT(ISERROR(SEARCH("Udefinert konto",B69)))</formula>
    </cfRule>
  </conditionalFormatting>
  <conditionalFormatting sqref="F81">
    <cfRule type="containsText" dxfId="3" priority="24" operator="containsText" text="Udefinert konto">
      <formula>NOT(ISERROR(SEARCH("Udefinert konto",F81)))</formula>
    </cfRule>
    <cfRule type="cellIs" dxfId="2" priority="23" operator="lessThan">
      <formula>0</formula>
    </cfRule>
  </conditionalFormatting>
  <conditionalFormatting sqref="F86">
    <cfRule type="cellIs" dxfId="1" priority="11" operator="lessThan">
      <formula>0</formula>
    </cfRule>
    <cfRule type="containsText" dxfId="0" priority="12" operator="containsText" text="Udefinert konto">
      <formula>NOT(ISERROR(SEARCH("Udefinert konto",F86)))</formula>
    </cfRule>
  </conditionalFormatting>
  <pageMargins left="0.51181102362204722" right="0.31496062992125984" top="0.55118110236220474" bottom="0.55118110236220474" header="0.11811023622047245" footer="0.31496062992125984"/>
  <pageSetup paperSize="9" scale="71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382C7-5F4C-3E48-BB81-E2EDDE2B8353}">
  <sheetPr>
    <pageSetUpPr fitToPage="1"/>
  </sheetPr>
  <dimension ref="A1:O380"/>
  <sheetViews>
    <sheetView tabSelected="1" topLeftCell="A42" zoomScale="160" zoomScaleNormal="160" workbookViewId="0">
      <selection activeCell="D59" sqref="D59"/>
    </sheetView>
  </sheetViews>
  <sheetFormatPr baseColWidth="10" defaultColWidth="11.5" defaultRowHeight="16" outlineLevelRow="2" x14ac:dyDescent="0.2"/>
  <cols>
    <col min="1" max="1" width="10.83203125" style="131" customWidth="1"/>
    <col min="2" max="2" width="30.1640625" style="131" customWidth="1"/>
    <col min="3" max="3" width="13.6640625" style="131" bestFit="1" customWidth="1"/>
    <col min="4" max="4" width="11.33203125" style="129" customWidth="1"/>
    <col min="5" max="5" width="12.6640625" style="131" customWidth="1"/>
    <col min="6" max="6" width="11.33203125" style="129" customWidth="1"/>
    <col min="7" max="7" width="10.83203125" style="131" bestFit="1" customWidth="1"/>
    <col min="8" max="8" width="11.33203125" style="129" customWidth="1"/>
    <col min="9" max="9" width="11.33203125" style="131" bestFit="1" customWidth="1"/>
    <col min="10" max="10" width="11.33203125" style="129" customWidth="1"/>
    <col min="11" max="11" width="13.6640625" style="131" bestFit="1" customWidth="1"/>
    <col min="12" max="12" width="11.33203125" style="129" customWidth="1"/>
    <col min="15" max="15" width="12.33203125" bestFit="1" customWidth="1"/>
  </cols>
  <sheetData>
    <row r="1" spans="1:14" ht="45" x14ac:dyDescent="0.2">
      <c r="A1" s="204" t="s">
        <v>302</v>
      </c>
      <c r="B1" s="204"/>
      <c r="C1" s="204"/>
      <c r="D1" s="204"/>
      <c r="E1" s="204"/>
      <c r="F1" s="204"/>
      <c r="G1" s="204"/>
      <c r="H1" s="204"/>
      <c r="I1" s="204"/>
      <c r="J1" s="130"/>
      <c r="K1" s="132"/>
      <c r="L1" s="130"/>
      <c r="M1" s="48"/>
    </row>
    <row r="2" spans="1:14" ht="45" x14ac:dyDescent="0.2">
      <c r="A2" s="142"/>
      <c r="B2" s="142"/>
      <c r="C2" s="144"/>
      <c r="D2" s="144"/>
      <c r="E2" s="144"/>
      <c r="F2" s="144"/>
      <c r="G2" s="144"/>
      <c r="H2" s="144"/>
      <c r="I2" s="144"/>
      <c r="J2" s="130"/>
      <c r="K2" s="132"/>
      <c r="L2" s="130"/>
      <c r="M2" s="48"/>
    </row>
    <row r="3" spans="1:14" x14ac:dyDescent="0.2">
      <c r="A3" s="132"/>
      <c r="B3" s="132"/>
      <c r="C3" s="200" t="s">
        <v>195</v>
      </c>
      <c r="D3" s="200"/>
      <c r="E3" s="200" t="s">
        <v>196</v>
      </c>
      <c r="F3" s="200"/>
      <c r="G3" s="200" t="s">
        <v>197</v>
      </c>
      <c r="H3" s="200"/>
      <c r="I3" s="200" t="s">
        <v>198</v>
      </c>
      <c r="J3" s="200"/>
      <c r="K3" s="200" t="s">
        <v>199</v>
      </c>
      <c r="L3" s="200"/>
      <c r="M3" s="48"/>
    </row>
    <row r="4" spans="1:14" ht="17" x14ac:dyDescent="0.2">
      <c r="A4" s="132"/>
      <c r="B4" s="132"/>
      <c r="C4" s="166" t="s">
        <v>200</v>
      </c>
      <c r="D4" s="153" t="s">
        <v>201</v>
      </c>
      <c r="E4" s="166" t="s">
        <v>200</v>
      </c>
      <c r="F4" s="153" t="s">
        <v>201</v>
      </c>
      <c r="G4" s="166" t="s">
        <v>200</v>
      </c>
      <c r="H4" s="153" t="s">
        <v>201</v>
      </c>
      <c r="I4" s="166" t="s">
        <v>200</v>
      </c>
      <c r="J4" s="153" t="s">
        <v>201</v>
      </c>
      <c r="K4" s="166" t="s">
        <v>200</v>
      </c>
      <c r="L4" s="153" t="s">
        <v>201</v>
      </c>
      <c r="M4" s="48"/>
    </row>
    <row r="5" spans="1:14" x14ac:dyDescent="0.2">
      <c r="A5" s="132"/>
      <c r="B5" s="132"/>
      <c r="C5" s="205">
        <f>+I5</f>
        <v>45291</v>
      </c>
      <c r="D5" s="206">
        <v>2024</v>
      </c>
      <c r="E5" s="205">
        <f>+I5</f>
        <v>45291</v>
      </c>
      <c r="F5" s="206">
        <f>+D5</f>
        <v>2024</v>
      </c>
      <c r="G5" s="205">
        <f>+I5</f>
        <v>45291</v>
      </c>
      <c r="H5" s="206">
        <f>+F5</f>
        <v>2024</v>
      </c>
      <c r="I5" s="205">
        <v>45291</v>
      </c>
      <c r="J5" s="206">
        <f>+H5</f>
        <v>2024</v>
      </c>
      <c r="K5" s="205">
        <f>+I5</f>
        <v>45291</v>
      </c>
      <c r="L5" s="206">
        <f>+J5</f>
        <v>2024</v>
      </c>
      <c r="M5" s="48"/>
    </row>
    <row r="6" spans="1:14" s="2" customFormat="1" x14ac:dyDescent="0.2">
      <c r="A6" s="138"/>
      <c r="B6" s="138"/>
      <c r="C6" s="132"/>
      <c r="D6" s="146"/>
      <c r="E6" s="132"/>
      <c r="F6" s="146"/>
      <c r="G6" s="132"/>
      <c r="H6" s="146"/>
      <c r="I6" s="132"/>
      <c r="J6" s="146"/>
      <c r="K6" s="132"/>
      <c r="L6" s="146"/>
      <c r="M6" s="151"/>
    </row>
    <row r="7" spans="1:14" s="2" customFormat="1" x14ac:dyDescent="0.2">
      <c r="A7" s="138"/>
      <c r="B7" s="138"/>
      <c r="C7" s="132"/>
      <c r="D7" s="146"/>
      <c r="E7" s="132"/>
      <c r="F7" s="146"/>
      <c r="G7" s="132"/>
      <c r="H7" s="146"/>
      <c r="I7" s="132"/>
      <c r="J7" s="146"/>
      <c r="K7" s="132"/>
      <c r="L7" s="146"/>
      <c r="M7" s="151"/>
    </row>
    <row r="8" spans="1:14" s="2" customFormat="1" x14ac:dyDescent="0.2">
      <c r="B8" s="138" t="s">
        <v>206</v>
      </c>
      <c r="C8" s="150"/>
      <c r="D8" s="149"/>
      <c r="E8" s="150"/>
      <c r="F8" s="149"/>
      <c r="G8" s="150"/>
      <c r="H8" s="149"/>
      <c r="I8" s="150"/>
      <c r="J8" s="149"/>
      <c r="K8" s="150"/>
      <c r="L8" s="149"/>
      <c r="M8" s="152"/>
      <c r="N8" s="140"/>
    </row>
    <row r="9" spans="1:14" outlineLevel="1" x14ac:dyDescent="0.2">
      <c r="A9" s="131">
        <v>3000</v>
      </c>
      <c r="B9" s="131" t="s">
        <v>231</v>
      </c>
      <c r="C9" s="143"/>
      <c r="D9" s="163"/>
      <c r="E9" s="143"/>
      <c r="F9" s="163"/>
      <c r="G9" s="143"/>
      <c r="H9" s="163"/>
      <c r="I9" s="143"/>
      <c r="J9" s="163"/>
      <c r="K9" s="150">
        <f t="shared" ref="K9:L24" si="0">C9+E9+G9+I9</f>
        <v>0</v>
      </c>
      <c r="L9" s="147">
        <f t="shared" si="0"/>
        <v>0</v>
      </c>
      <c r="M9" s="134"/>
      <c r="N9" s="133"/>
    </row>
    <row r="10" spans="1:14" outlineLevel="1" x14ac:dyDescent="0.2">
      <c r="A10" s="131">
        <v>3005</v>
      </c>
      <c r="B10" s="131" t="s">
        <v>266</v>
      </c>
      <c r="C10" s="143">
        <f>--20000</f>
        <v>20000</v>
      </c>
      <c r="D10" s="163">
        <v>50000</v>
      </c>
      <c r="E10" s="143"/>
      <c r="F10" s="163"/>
      <c r="G10" s="143"/>
      <c r="H10" s="163"/>
      <c r="I10" s="143"/>
      <c r="J10" s="163"/>
      <c r="K10" s="150">
        <f t="shared" si="0"/>
        <v>20000</v>
      </c>
      <c r="L10" s="147">
        <f t="shared" si="0"/>
        <v>50000</v>
      </c>
      <c r="M10" s="134"/>
      <c r="N10" s="133"/>
    </row>
    <row r="11" spans="1:14" outlineLevel="1" x14ac:dyDescent="0.2">
      <c r="A11" s="131">
        <v>3006</v>
      </c>
      <c r="B11" s="131" t="s">
        <v>279</v>
      </c>
      <c r="C11" s="143"/>
      <c r="D11" s="163">
        <v>40000</v>
      </c>
      <c r="E11" s="143"/>
      <c r="F11" s="163"/>
      <c r="G11" s="143"/>
      <c r="H11" s="163"/>
      <c r="I11" s="143"/>
      <c r="J11" s="163"/>
      <c r="K11" s="150">
        <f t="shared" si="0"/>
        <v>0</v>
      </c>
      <c r="L11" s="147">
        <f t="shared" si="0"/>
        <v>40000</v>
      </c>
      <c r="M11" s="134"/>
      <c r="N11" s="133"/>
    </row>
    <row r="12" spans="1:14" outlineLevel="1" x14ac:dyDescent="0.2">
      <c r="A12" s="131">
        <v>3010</v>
      </c>
      <c r="B12" s="131" t="s">
        <v>232</v>
      </c>
      <c r="C12" s="143"/>
      <c r="D12" s="163"/>
      <c r="E12" s="143"/>
      <c r="F12" s="163"/>
      <c r="G12" s="143"/>
      <c r="H12" s="163"/>
      <c r="I12" s="143"/>
      <c r="J12" s="163"/>
      <c r="K12" s="150">
        <f t="shared" si="0"/>
        <v>0</v>
      </c>
      <c r="L12" s="147">
        <f t="shared" si="0"/>
        <v>0</v>
      </c>
      <c r="M12" s="134"/>
      <c r="N12" s="133"/>
    </row>
    <row r="13" spans="1:14" outlineLevel="1" x14ac:dyDescent="0.2">
      <c r="A13" s="131">
        <v>3020</v>
      </c>
      <c r="B13" s="131" t="s">
        <v>274</v>
      </c>
      <c r="C13" s="143">
        <f>--45500</f>
        <v>45500</v>
      </c>
      <c r="D13" s="163">
        <v>100000</v>
      </c>
      <c r="E13" s="143">
        <f>--104500</f>
        <v>104500</v>
      </c>
      <c r="F13" s="163">
        <v>250000</v>
      </c>
      <c r="G13" s="143"/>
      <c r="H13" s="163"/>
      <c r="I13" s="143"/>
      <c r="J13" s="163"/>
      <c r="K13" s="150">
        <f t="shared" si="0"/>
        <v>150000</v>
      </c>
      <c r="L13" s="147">
        <f t="shared" si="0"/>
        <v>350000</v>
      </c>
      <c r="M13" s="134"/>
      <c r="N13" s="133"/>
    </row>
    <row r="14" spans="1:14" outlineLevel="1" x14ac:dyDescent="0.2">
      <c r="A14" s="131">
        <v>3051</v>
      </c>
      <c r="B14" s="131" t="s">
        <v>268</v>
      </c>
      <c r="C14" s="143">
        <f>--1190790.8995</f>
        <v>1190790.8995000001</v>
      </c>
      <c r="D14" s="163">
        <v>900000</v>
      </c>
      <c r="E14" s="143"/>
      <c r="F14" s="163"/>
      <c r="G14" s="143"/>
      <c r="H14" s="163"/>
      <c r="I14" s="143"/>
      <c r="J14" s="163"/>
      <c r="K14" s="150">
        <f t="shared" si="0"/>
        <v>1190790.8995000001</v>
      </c>
      <c r="L14" s="147">
        <f t="shared" si="0"/>
        <v>900000</v>
      </c>
      <c r="M14" s="134"/>
      <c r="N14" s="133"/>
    </row>
    <row r="15" spans="1:14" outlineLevel="1" x14ac:dyDescent="0.2">
      <c r="A15" s="131">
        <v>3052</v>
      </c>
      <c r="B15" s="131" t="s">
        <v>267</v>
      </c>
      <c r="C15" s="143"/>
      <c r="D15" s="163"/>
      <c r="E15" s="143"/>
      <c r="F15" s="163"/>
      <c r="G15" s="143"/>
      <c r="H15" s="163"/>
      <c r="I15" s="143"/>
      <c r="J15" s="163"/>
      <c r="K15" s="150">
        <f t="shared" si="0"/>
        <v>0</v>
      </c>
      <c r="L15" s="147">
        <f t="shared" si="0"/>
        <v>0</v>
      </c>
      <c r="M15" s="134"/>
      <c r="N15" s="133"/>
    </row>
    <row r="16" spans="1:14" outlineLevel="1" x14ac:dyDescent="0.2">
      <c r="A16" s="131">
        <v>3090</v>
      </c>
      <c r="B16" s="131" t="s">
        <v>284</v>
      </c>
      <c r="C16" s="143"/>
      <c r="D16" s="163"/>
      <c r="E16" s="143"/>
      <c r="F16" s="163"/>
      <c r="G16" s="143"/>
      <c r="H16" s="163"/>
      <c r="I16" s="143"/>
      <c r="J16" s="163"/>
      <c r="K16" s="150">
        <f t="shared" si="0"/>
        <v>0</v>
      </c>
      <c r="L16" s="147">
        <f t="shared" si="0"/>
        <v>0</v>
      </c>
      <c r="M16" s="134"/>
      <c r="N16" s="133"/>
    </row>
    <row r="17" spans="1:14" outlineLevel="1" x14ac:dyDescent="0.2">
      <c r="A17" s="131">
        <v>3101</v>
      </c>
      <c r="B17" s="131" t="s">
        <v>269</v>
      </c>
      <c r="C17" s="143"/>
      <c r="D17" s="163"/>
      <c r="E17" s="143"/>
      <c r="F17" s="163"/>
      <c r="G17" s="143"/>
      <c r="H17" s="163"/>
      <c r="I17" s="143"/>
      <c r="J17" s="163"/>
      <c r="K17" s="150">
        <f t="shared" si="0"/>
        <v>0</v>
      </c>
      <c r="L17" s="147">
        <f t="shared" si="0"/>
        <v>0</v>
      </c>
      <c r="M17" s="134"/>
      <c r="N17" s="133"/>
    </row>
    <row r="18" spans="1:14" outlineLevel="1" x14ac:dyDescent="0.2">
      <c r="A18" s="131">
        <v>3110</v>
      </c>
      <c r="B18" s="131" t="s">
        <v>55</v>
      </c>
      <c r="C18" s="143"/>
      <c r="D18" s="163"/>
      <c r="E18" s="143"/>
      <c r="F18" s="163"/>
      <c r="G18" s="143"/>
      <c r="H18" s="163"/>
      <c r="I18" s="143"/>
      <c r="J18" s="163"/>
      <c r="K18" s="150">
        <f t="shared" si="0"/>
        <v>0</v>
      </c>
      <c r="L18" s="147">
        <f t="shared" si="0"/>
        <v>0</v>
      </c>
      <c r="M18" s="134"/>
      <c r="N18" s="133"/>
    </row>
    <row r="19" spans="1:14" outlineLevel="1" x14ac:dyDescent="0.2">
      <c r="A19" s="131">
        <v>3120</v>
      </c>
      <c r="B19" s="131" t="s">
        <v>56</v>
      </c>
      <c r="C19" s="143"/>
      <c r="D19" s="163"/>
      <c r="E19" s="143"/>
      <c r="F19" s="163"/>
      <c r="G19" s="143"/>
      <c r="H19" s="163"/>
      <c r="I19" s="143"/>
      <c r="J19" s="163"/>
      <c r="K19" s="150">
        <f t="shared" si="0"/>
        <v>0</v>
      </c>
      <c r="L19" s="147">
        <f t="shared" si="0"/>
        <v>0</v>
      </c>
      <c r="M19" s="134"/>
      <c r="N19" s="133"/>
    </row>
    <row r="20" spans="1:14" outlineLevel="1" x14ac:dyDescent="0.2">
      <c r="A20" s="131">
        <v>3121</v>
      </c>
      <c r="B20" s="131" t="s">
        <v>57</v>
      </c>
      <c r="C20" s="143"/>
      <c r="D20" s="163"/>
      <c r="E20" s="143">
        <f>--96000</f>
        <v>96000</v>
      </c>
      <c r="F20" s="163"/>
      <c r="G20" s="143"/>
      <c r="H20" s="163"/>
      <c r="I20" s="143"/>
      <c r="J20" s="163"/>
      <c r="K20" s="150">
        <f t="shared" si="0"/>
        <v>96000</v>
      </c>
      <c r="L20" s="147">
        <f t="shared" si="0"/>
        <v>0</v>
      </c>
      <c r="M20" s="134"/>
      <c r="N20" s="133"/>
    </row>
    <row r="21" spans="1:14" outlineLevel="1" x14ac:dyDescent="0.2">
      <c r="A21" s="131">
        <v>3122</v>
      </c>
      <c r="B21" s="131" t="s">
        <v>58</v>
      </c>
      <c r="C21" s="143"/>
      <c r="D21" s="163"/>
      <c r="E21" s="143"/>
      <c r="F21" s="163"/>
      <c r="G21" s="143"/>
      <c r="H21" s="163"/>
      <c r="I21" s="143"/>
      <c r="J21" s="163"/>
      <c r="K21" s="150">
        <f t="shared" si="0"/>
        <v>0</v>
      </c>
      <c r="L21" s="147">
        <f t="shared" si="0"/>
        <v>0</v>
      </c>
      <c r="M21" s="134"/>
      <c r="N21" s="133"/>
    </row>
    <row r="22" spans="1:14" outlineLevel="1" x14ac:dyDescent="0.2">
      <c r="A22" s="131">
        <v>3200</v>
      </c>
      <c r="B22" s="131" t="s">
        <v>280</v>
      </c>
      <c r="C22" s="143"/>
      <c r="D22" s="163"/>
      <c r="E22" s="143">
        <f>--12890</f>
        <v>12890</v>
      </c>
      <c r="F22" s="163"/>
      <c r="G22" s="143"/>
      <c r="H22" s="163"/>
      <c r="I22" s="143"/>
      <c r="J22" s="163"/>
      <c r="K22" s="150">
        <f t="shared" si="0"/>
        <v>12890</v>
      </c>
      <c r="L22" s="147">
        <f t="shared" si="0"/>
        <v>0</v>
      </c>
      <c r="M22" s="134"/>
      <c r="N22" s="133"/>
    </row>
    <row r="23" spans="1:14" outlineLevel="1" x14ac:dyDescent="0.2">
      <c r="A23" s="131">
        <v>3201</v>
      </c>
      <c r="B23" s="131" t="s">
        <v>59</v>
      </c>
      <c r="C23" s="143">
        <f>--127855.14</f>
        <v>127855.14</v>
      </c>
      <c r="D23" s="163">
        <v>120000</v>
      </c>
      <c r="E23" s="143"/>
      <c r="F23" s="163"/>
      <c r="G23" s="143"/>
      <c r="H23" s="163"/>
      <c r="I23" s="143"/>
      <c r="J23" s="163"/>
      <c r="K23" s="150">
        <f t="shared" si="0"/>
        <v>127855.14</v>
      </c>
      <c r="L23" s="147">
        <f t="shared" si="0"/>
        <v>120000</v>
      </c>
      <c r="M23" s="134"/>
      <c r="N23" s="133"/>
    </row>
    <row r="24" spans="1:14" outlineLevel="1" x14ac:dyDescent="0.2">
      <c r="A24" s="131">
        <v>3210</v>
      </c>
      <c r="B24" s="131" t="s">
        <v>60</v>
      </c>
      <c r="C24" s="143"/>
      <c r="D24" s="163"/>
      <c r="E24" s="143"/>
      <c r="F24" s="163"/>
      <c r="G24" s="143"/>
      <c r="H24" s="163"/>
      <c r="I24" s="143">
        <f>--129737</f>
        <v>129737</v>
      </c>
      <c r="J24" s="163">
        <v>130000</v>
      </c>
      <c r="K24" s="150">
        <f t="shared" si="0"/>
        <v>129737</v>
      </c>
      <c r="L24" s="147">
        <f t="shared" si="0"/>
        <v>130000</v>
      </c>
      <c r="M24" s="134"/>
      <c r="N24" s="133"/>
    </row>
    <row r="25" spans="1:14" outlineLevel="1" x14ac:dyDescent="0.2">
      <c r="A25" s="131">
        <v>3230</v>
      </c>
      <c r="B25" s="131" t="s">
        <v>61</v>
      </c>
      <c r="C25" s="143"/>
      <c r="D25" s="163"/>
      <c r="E25" s="143"/>
      <c r="F25" s="163"/>
      <c r="G25" s="143"/>
      <c r="H25" s="163"/>
      <c r="I25" s="143"/>
      <c r="J25" s="163"/>
      <c r="K25" s="150">
        <f t="shared" ref="K25:L65" si="1">C25+E25+G25+I25</f>
        <v>0</v>
      </c>
      <c r="L25" s="147">
        <f t="shared" si="1"/>
        <v>0</v>
      </c>
      <c r="M25" s="134"/>
      <c r="N25" s="133"/>
    </row>
    <row r="26" spans="1:14" outlineLevel="1" x14ac:dyDescent="0.2">
      <c r="A26" s="131">
        <v>3390</v>
      </c>
      <c r="B26" s="131" t="s">
        <v>233</v>
      </c>
      <c r="C26" s="143"/>
      <c r="D26" s="163"/>
      <c r="E26" s="143"/>
      <c r="F26" s="163"/>
      <c r="G26" s="143"/>
      <c r="H26" s="163"/>
      <c r="I26" s="143"/>
      <c r="J26" s="163"/>
      <c r="K26" s="150">
        <f t="shared" si="1"/>
        <v>0</v>
      </c>
      <c r="L26" s="147">
        <f t="shared" si="1"/>
        <v>0</v>
      </c>
      <c r="M26" s="134"/>
      <c r="N26" s="133"/>
    </row>
    <row r="27" spans="1:14" outlineLevel="1" x14ac:dyDescent="0.2">
      <c r="A27" s="131">
        <v>3400</v>
      </c>
      <c r="B27" s="131" t="s">
        <v>62</v>
      </c>
      <c r="C27" s="143">
        <f>--123400</f>
        <v>123400</v>
      </c>
      <c r="D27" s="163">
        <v>128500</v>
      </c>
      <c r="E27" s="143">
        <f>--70000</f>
        <v>70000</v>
      </c>
      <c r="F27" s="163">
        <v>50000</v>
      </c>
      <c r="G27" s="143"/>
      <c r="H27" s="163"/>
      <c r="I27" s="143">
        <f>--56442</f>
        <v>56442</v>
      </c>
      <c r="J27" s="163">
        <v>55000</v>
      </c>
      <c r="K27" s="150">
        <f t="shared" si="1"/>
        <v>249842</v>
      </c>
      <c r="L27" s="147">
        <f t="shared" si="1"/>
        <v>233500</v>
      </c>
      <c r="M27" s="134"/>
      <c r="N27" s="133"/>
    </row>
    <row r="28" spans="1:14" outlineLevel="1" x14ac:dyDescent="0.2">
      <c r="A28" s="131">
        <v>3401</v>
      </c>
      <c r="B28" s="131" t="s">
        <v>63</v>
      </c>
      <c r="C28" s="143"/>
      <c r="D28" s="163"/>
      <c r="E28" s="143"/>
      <c r="F28" s="163"/>
      <c r="G28" s="143"/>
      <c r="H28" s="163"/>
      <c r="I28" s="143">
        <f>--21294</f>
        <v>21294</v>
      </c>
      <c r="J28" s="163">
        <v>22000</v>
      </c>
      <c r="K28" s="150">
        <f t="shared" si="1"/>
        <v>21294</v>
      </c>
      <c r="L28" s="147">
        <f t="shared" si="1"/>
        <v>22000</v>
      </c>
      <c r="M28" s="134"/>
      <c r="N28" s="133"/>
    </row>
    <row r="29" spans="1:14" outlineLevel="1" x14ac:dyDescent="0.2">
      <c r="A29" s="131">
        <v>3403</v>
      </c>
      <c r="B29" s="131" t="s">
        <v>60</v>
      </c>
      <c r="C29" s="143"/>
      <c r="D29" s="207"/>
      <c r="E29" s="143"/>
      <c r="F29" s="163"/>
      <c r="G29" s="143"/>
      <c r="H29" s="163"/>
      <c r="I29" s="143"/>
      <c r="J29" s="163"/>
      <c r="K29" s="150">
        <f t="shared" si="1"/>
        <v>0</v>
      </c>
      <c r="L29" s="147">
        <f t="shared" si="1"/>
        <v>0</v>
      </c>
      <c r="M29" s="134"/>
      <c r="N29" s="133"/>
    </row>
    <row r="30" spans="1:14" outlineLevel="1" x14ac:dyDescent="0.2">
      <c r="A30" s="131">
        <v>3405</v>
      </c>
      <c r="B30" s="131" t="s">
        <v>234</v>
      </c>
      <c r="C30" s="143"/>
      <c r="D30" s="163">
        <v>350000</v>
      </c>
      <c r="E30" s="143"/>
      <c r="F30" s="163"/>
      <c r="G30" s="143"/>
      <c r="H30" s="163"/>
      <c r="I30" s="143"/>
      <c r="J30" s="163"/>
      <c r="K30" s="150">
        <f t="shared" si="1"/>
        <v>0</v>
      </c>
      <c r="L30" s="147">
        <f t="shared" si="1"/>
        <v>350000</v>
      </c>
      <c r="M30" s="134"/>
      <c r="N30" s="133"/>
    </row>
    <row r="31" spans="1:14" outlineLevel="1" x14ac:dyDescent="0.2">
      <c r="A31" s="131">
        <v>3406</v>
      </c>
      <c r="B31" s="131" t="s">
        <v>152</v>
      </c>
      <c r="C31" s="143"/>
      <c r="D31" s="163"/>
      <c r="E31" s="143"/>
      <c r="F31" s="163"/>
      <c r="G31" s="143"/>
      <c r="H31" s="163"/>
      <c r="I31" s="143"/>
      <c r="J31" s="163"/>
      <c r="K31" s="150">
        <f t="shared" si="1"/>
        <v>0</v>
      </c>
      <c r="L31" s="147">
        <f t="shared" si="1"/>
        <v>0</v>
      </c>
      <c r="M31" s="134"/>
      <c r="N31" s="133"/>
    </row>
    <row r="32" spans="1:14" outlineLevel="1" x14ac:dyDescent="0.2">
      <c r="A32" s="131">
        <v>3440</v>
      </c>
      <c r="B32" s="131" t="s">
        <v>64</v>
      </c>
      <c r="C32" s="143"/>
      <c r="D32" s="163"/>
      <c r="E32" s="143"/>
      <c r="F32" s="163"/>
      <c r="G32" s="143"/>
      <c r="H32" s="163"/>
      <c r="I32" s="143"/>
      <c r="J32" s="163"/>
      <c r="K32" s="150">
        <f t="shared" si="1"/>
        <v>0</v>
      </c>
      <c r="L32" s="147">
        <f t="shared" si="1"/>
        <v>0</v>
      </c>
      <c r="M32" s="134"/>
      <c r="N32" s="133"/>
    </row>
    <row r="33" spans="1:14" outlineLevel="1" x14ac:dyDescent="0.2">
      <c r="A33" s="131">
        <v>3701</v>
      </c>
      <c r="B33" s="131" t="s">
        <v>235</v>
      </c>
      <c r="C33" s="143"/>
      <c r="D33" s="163"/>
      <c r="E33" s="143"/>
      <c r="F33" s="163"/>
      <c r="G33" s="143"/>
      <c r="H33" s="163"/>
      <c r="I33" s="143"/>
      <c r="J33" s="163"/>
      <c r="K33" s="150">
        <f t="shared" si="1"/>
        <v>0</v>
      </c>
      <c r="L33" s="147">
        <f t="shared" si="1"/>
        <v>0</v>
      </c>
      <c r="M33" s="134"/>
      <c r="N33" s="133"/>
    </row>
    <row r="34" spans="1:14" outlineLevel="1" x14ac:dyDescent="0.2">
      <c r="A34" s="131">
        <v>3775</v>
      </c>
      <c r="B34" s="131" t="s">
        <v>244</v>
      </c>
      <c r="C34" s="143"/>
      <c r="D34" s="163"/>
      <c r="E34" s="143"/>
      <c r="F34" s="163"/>
      <c r="G34" s="143"/>
      <c r="H34" s="163"/>
      <c r="I34" s="143"/>
      <c r="J34" s="163"/>
      <c r="K34" s="150">
        <f t="shared" si="1"/>
        <v>0</v>
      </c>
      <c r="L34" s="147">
        <f t="shared" si="1"/>
        <v>0</v>
      </c>
      <c r="M34" s="134"/>
      <c r="N34" s="133"/>
    </row>
    <row r="35" spans="1:14" outlineLevel="1" x14ac:dyDescent="0.2">
      <c r="A35" s="131">
        <v>3785</v>
      </c>
      <c r="B35" s="131" t="s">
        <v>65</v>
      </c>
      <c r="C35" s="143"/>
      <c r="D35" s="163"/>
      <c r="E35" s="143"/>
      <c r="F35" s="163"/>
      <c r="G35" s="143"/>
      <c r="H35" s="163"/>
      <c r="I35" s="143"/>
      <c r="J35" s="163"/>
      <c r="K35" s="150">
        <f t="shared" si="1"/>
        <v>0</v>
      </c>
      <c r="L35" s="147">
        <f t="shared" si="1"/>
        <v>0</v>
      </c>
      <c r="M35" s="134"/>
      <c r="N35" s="133"/>
    </row>
    <row r="36" spans="1:14" outlineLevel="1" x14ac:dyDescent="0.2">
      <c r="A36" s="131">
        <v>3902</v>
      </c>
      <c r="B36" s="131" t="s">
        <v>67</v>
      </c>
      <c r="C36" s="143"/>
      <c r="D36" s="163">
        <v>500</v>
      </c>
      <c r="E36" s="143"/>
      <c r="F36" s="163"/>
      <c r="G36" s="143"/>
      <c r="H36" s="163"/>
      <c r="I36" s="143"/>
      <c r="J36" s="163"/>
      <c r="K36" s="150">
        <f t="shared" si="1"/>
        <v>0</v>
      </c>
      <c r="L36" s="147">
        <f t="shared" si="1"/>
        <v>500</v>
      </c>
      <c r="M36" s="134"/>
      <c r="N36" s="133"/>
    </row>
    <row r="37" spans="1:14" outlineLevel="1" x14ac:dyDescent="0.2">
      <c r="A37" s="131">
        <v>3903</v>
      </c>
      <c r="B37" s="131" t="s">
        <v>193</v>
      </c>
      <c r="C37" s="143"/>
      <c r="D37" s="163"/>
      <c r="E37" s="143"/>
      <c r="F37" s="163"/>
      <c r="G37" s="143"/>
      <c r="H37" s="163"/>
      <c r="I37" s="143"/>
      <c r="J37" s="163"/>
      <c r="K37" s="150">
        <f t="shared" si="1"/>
        <v>0</v>
      </c>
      <c r="L37" s="147">
        <f t="shared" si="1"/>
        <v>0</v>
      </c>
      <c r="M37" s="134"/>
      <c r="N37" s="133"/>
    </row>
    <row r="38" spans="1:14" outlineLevel="1" x14ac:dyDescent="0.2">
      <c r="A38" s="131">
        <v>3904</v>
      </c>
      <c r="B38" s="131" t="s">
        <v>194</v>
      </c>
      <c r="C38" s="143"/>
      <c r="D38" s="163"/>
      <c r="E38" s="143"/>
      <c r="F38" s="163"/>
      <c r="G38" s="143"/>
      <c r="H38" s="163"/>
      <c r="I38" s="143"/>
      <c r="J38" s="163"/>
      <c r="K38" s="150">
        <f t="shared" si="1"/>
        <v>0</v>
      </c>
      <c r="L38" s="147">
        <f t="shared" si="1"/>
        <v>0</v>
      </c>
      <c r="M38" s="134"/>
      <c r="N38" s="133"/>
    </row>
    <row r="39" spans="1:14" outlineLevel="1" x14ac:dyDescent="0.2">
      <c r="A39" s="131">
        <v>3920</v>
      </c>
      <c r="B39" s="131" t="s">
        <v>66</v>
      </c>
      <c r="C39" s="143"/>
      <c r="D39" s="163"/>
      <c r="E39" s="143"/>
      <c r="F39" s="163"/>
      <c r="G39" s="143"/>
      <c r="H39" s="163"/>
      <c r="I39" s="143">
        <f>--15400</f>
        <v>15400</v>
      </c>
      <c r="J39" s="163">
        <v>80000</v>
      </c>
      <c r="K39" s="150">
        <f t="shared" si="1"/>
        <v>15400</v>
      </c>
      <c r="L39" s="147">
        <f t="shared" si="1"/>
        <v>80000</v>
      </c>
      <c r="M39" s="134"/>
      <c r="N39" s="133"/>
    </row>
    <row r="40" spans="1:14" outlineLevel="1" x14ac:dyDescent="0.2">
      <c r="A40" s="131">
        <v>3921</v>
      </c>
      <c r="B40" s="131" t="s">
        <v>67</v>
      </c>
      <c r="C40" s="143">
        <f>--515.9</f>
        <v>515.9</v>
      </c>
      <c r="D40" s="163"/>
      <c r="E40" s="143"/>
      <c r="F40" s="163"/>
      <c r="G40" s="143"/>
      <c r="H40" s="163"/>
      <c r="I40" s="143">
        <f>--44907.38</f>
        <v>44907.38</v>
      </c>
      <c r="J40" s="163">
        <v>45000</v>
      </c>
      <c r="K40" s="150">
        <f t="shared" si="1"/>
        <v>45423.28</v>
      </c>
      <c r="L40" s="147">
        <f t="shared" si="1"/>
        <v>45000</v>
      </c>
      <c r="M40" s="134"/>
      <c r="N40" s="133"/>
    </row>
    <row r="41" spans="1:14" outlineLevel="1" x14ac:dyDescent="0.2">
      <c r="A41" s="131">
        <v>3922</v>
      </c>
      <c r="B41" s="131" t="s">
        <v>68</v>
      </c>
      <c r="C41" s="143"/>
      <c r="D41" s="163"/>
      <c r="E41" s="143"/>
      <c r="F41" s="163"/>
      <c r="G41" s="143"/>
      <c r="H41" s="163"/>
      <c r="I41" s="143">
        <f>--53527</f>
        <v>53527</v>
      </c>
      <c r="J41" s="163">
        <v>50000</v>
      </c>
      <c r="K41" s="150">
        <f t="shared" si="1"/>
        <v>53527</v>
      </c>
      <c r="L41" s="147">
        <f t="shared" si="1"/>
        <v>50000</v>
      </c>
      <c r="M41" s="134"/>
      <c r="N41" s="133"/>
    </row>
    <row r="42" spans="1:14" outlineLevel="1" x14ac:dyDescent="0.2">
      <c r="A42" s="131">
        <v>3923</v>
      </c>
      <c r="B42" s="131" t="s">
        <v>69</v>
      </c>
      <c r="C42" s="143"/>
      <c r="D42" s="163"/>
      <c r="E42" s="143"/>
      <c r="F42" s="163"/>
      <c r="G42" s="143"/>
      <c r="H42" s="163"/>
      <c r="I42" s="143"/>
      <c r="J42" s="163"/>
      <c r="K42" s="150">
        <f t="shared" si="1"/>
        <v>0</v>
      </c>
      <c r="L42" s="147">
        <f t="shared" si="1"/>
        <v>0</v>
      </c>
      <c r="M42" s="134"/>
      <c r="N42" s="133"/>
    </row>
    <row r="43" spans="1:14" outlineLevel="1" x14ac:dyDescent="0.2">
      <c r="A43" s="131">
        <v>3930</v>
      </c>
      <c r="B43" s="131" t="s">
        <v>70</v>
      </c>
      <c r="C43" s="143">
        <f>--152126.06</f>
        <v>152126.06</v>
      </c>
      <c r="D43" s="163">
        <v>75800</v>
      </c>
      <c r="E43" s="143">
        <f>--90959</f>
        <v>90959</v>
      </c>
      <c r="F43" s="163">
        <v>90000</v>
      </c>
      <c r="G43" s="143"/>
      <c r="H43" s="163"/>
      <c r="I43" s="143"/>
      <c r="J43" s="163"/>
      <c r="K43" s="150">
        <f t="shared" si="1"/>
        <v>243085.06</v>
      </c>
      <c r="L43" s="147">
        <f t="shared" si="1"/>
        <v>165800</v>
      </c>
      <c r="M43" s="134"/>
      <c r="N43" s="133"/>
    </row>
    <row r="44" spans="1:14" outlineLevel="1" x14ac:dyDescent="0.2">
      <c r="A44" s="131">
        <v>3931</v>
      </c>
      <c r="B44" s="131" t="s">
        <v>71</v>
      </c>
      <c r="C44" s="143"/>
      <c r="D44" s="163"/>
      <c r="E44" s="143"/>
      <c r="F44" s="163"/>
      <c r="G44" s="143"/>
      <c r="H44" s="163"/>
      <c r="I44" s="143"/>
      <c r="J44" s="163"/>
      <c r="K44" s="150">
        <f t="shared" si="1"/>
        <v>0</v>
      </c>
      <c r="L44" s="147">
        <f t="shared" si="1"/>
        <v>0</v>
      </c>
      <c r="M44" s="134"/>
      <c r="N44" s="133"/>
    </row>
    <row r="45" spans="1:14" outlineLevel="1" x14ac:dyDescent="0.2">
      <c r="A45" s="131">
        <v>3932</v>
      </c>
      <c r="B45" s="131" t="s">
        <v>72</v>
      </c>
      <c r="C45" s="143"/>
      <c r="D45" s="163"/>
      <c r="E45" s="143">
        <f>--37368</f>
        <v>37368</v>
      </c>
      <c r="F45" s="163">
        <v>35000</v>
      </c>
      <c r="G45" s="143"/>
      <c r="H45" s="163"/>
      <c r="I45" s="143"/>
      <c r="J45" s="163"/>
      <c r="K45" s="150">
        <f t="shared" si="1"/>
        <v>37368</v>
      </c>
      <c r="L45" s="147">
        <f t="shared" si="1"/>
        <v>35000</v>
      </c>
      <c r="M45" s="134"/>
      <c r="N45" s="133"/>
    </row>
    <row r="46" spans="1:14" outlineLevel="1" x14ac:dyDescent="0.2">
      <c r="A46" s="131">
        <v>3933</v>
      </c>
      <c r="B46" s="131" t="s">
        <v>73</v>
      </c>
      <c r="C46" s="143"/>
      <c r="D46" s="163"/>
      <c r="E46" s="143"/>
      <c r="F46" s="163"/>
      <c r="G46" s="143"/>
      <c r="H46" s="163"/>
      <c r="I46" s="143"/>
      <c r="J46" s="163"/>
      <c r="K46" s="150">
        <f t="shared" si="1"/>
        <v>0</v>
      </c>
      <c r="L46" s="147">
        <f t="shared" si="1"/>
        <v>0</v>
      </c>
      <c r="M46" s="134"/>
      <c r="N46" s="133"/>
    </row>
    <row r="47" spans="1:14" outlineLevel="1" x14ac:dyDescent="0.2">
      <c r="A47" s="131">
        <v>3934</v>
      </c>
      <c r="B47" s="131" t="s">
        <v>74</v>
      </c>
      <c r="C47" s="143">
        <f>-1914.31</f>
        <v>-1914.31</v>
      </c>
      <c r="D47" s="163">
        <v>5000</v>
      </c>
      <c r="E47" s="143">
        <f>--87185.23</f>
        <v>87185.23</v>
      </c>
      <c r="F47" s="163">
        <v>90000</v>
      </c>
      <c r="G47" s="143"/>
      <c r="H47" s="163"/>
      <c r="I47" s="143"/>
      <c r="J47" s="163"/>
      <c r="K47" s="150">
        <f t="shared" si="1"/>
        <v>85270.92</v>
      </c>
      <c r="L47" s="147">
        <f t="shared" si="1"/>
        <v>95000</v>
      </c>
      <c r="M47" s="134"/>
      <c r="N47" s="133"/>
    </row>
    <row r="48" spans="1:14" outlineLevel="1" x14ac:dyDescent="0.2">
      <c r="A48" s="131">
        <v>3935</v>
      </c>
      <c r="B48" s="131" t="s">
        <v>75</v>
      </c>
      <c r="C48" s="143"/>
      <c r="D48" s="163"/>
      <c r="E48" s="143"/>
      <c r="F48" s="163"/>
      <c r="G48" s="143"/>
      <c r="H48" s="163"/>
      <c r="I48" s="143"/>
      <c r="J48" s="163"/>
      <c r="K48" s="150">
        <f t="shared" si="1"/>
        <v>0</v>
      </c>
      <c r="L48" s="147">
        <f t="shared" si="1"/>
        <v>0</v>
      </c>
      <c r="M48" s="134"/>
      <c r="N48" s="133"/>
    </row>
    <row r="49" spans="1:14" outlineLevel="1" x14ac:dyDescent="0.2">
      <c r="A49" s="131">
        <v>3936</v>
      </c>
      <c r="B49" s="131" t="s">
        <v>251</v>
      </c>
      <c r="C49" s="143">
        <f>--40500</f>
        <v>40500</v>
      </c>
      <c r="D49" s="163">
        <v>25000</v>
      </c>
      <c r="E49" s="143"/>
      <c r="F49" s="163"/>
      <c r="G49" s="143"/>
      <c r="H49" s="163"/>
      <c r="I49" s="143"/>
      <c r="J49" s="163"/>
      <c r="K49" s="150">
        <f t="shared" si="1"/>
        <v>40500</v>
      </c>
      <c r="L49" s="147">
        <f t="shared" si="1"/>
        <v>25000</v>
      </c>
      <c r="M49" s="134"/>
      <c r="N49" s="133"/>
    </row>
    <row r="50" spans="1:14" outlineLevel="1" x14ac:dyDescent="0.2">
      <c r="A50" s="131">
        <v>3951</v>
      </c>
      <c r="B50" s="131" t="s">
        <v>76</v>
      </c>
      <c r="C50" s="143"/>
      <c r="D50" s="163"/>
      <c r="E50" s="143"/>
      <c r="F50" s="163"/>
      <c r="G50" s="143"/>
      <c r="H50" s="163"/>
      <c r="I50" s="143"/>
      <c r="J50" s="163"/>
      <c r="K50" s="150">
        <f t="shared" si="1"/>
        <v>0</v>
      </c>
      <c r="L50" s="147">
        <f t="shared" si="1"/>
        <v>0</v>
      </c>
      <c r="M50" s="134"/>
      <c r="N50" s="133"/>
    </row>
    <row r="51" spans="1:14" outlineLevel="1" x14ac:dyDescent="0.2">
      <c r="A51" s="131">
        <v>3960</v>
      </c>
      <c r="B51" s="131" t="s">
        <v>77</v>
      </c>
      <c r="C51" s="143"/>
      <c r="D51" s="163"/>
      <c r="E51" s="143">
        <v>12960</v>
      </c>
      <c r="F51" s="163"/>
      <c r="G51" s="143"/>
      <c r="H51" s="163"/>
      <c r="I51" s="143"/>
      <c r="J51" s="163"/>
      <c r="K51" s="150">
        <f t="shared" si="1"/>
        <v>12960</v>
      </c>
      <c r="L51" s="147">
        <f t="shared" si="1"/>
        <v>0</v>
      </c>
      <c r="M51" s="134"/>
      <c r="N51" s="133"/>
    </row>
    <row r="52" spans="1:14" outlineLevel="1" x14ac:dyDescent="0.2">
      <c r="A52" s="131">
        <v>3961</v>
      </c>
      <c r="B52" s="131" t="s">
        <v>78</v>
      </c>
      <c r="C52" s="143"/>
      <c r="D52" s="163"/>
      <c r="E52" s="143"/>
      <c r="F52" s="163"/>
      <c r="G52" s="143"/>
      <c r="H52" s="163"/>
      <c r="I52" s="143"/>
      <c r="J52" s="163"/>
      <c r="K52" s="150">
        <f t="shared" si="1"/>
        <v>0</v>
      </c>
      <c r="L52" s="147">
        <f t="shared" si="1"/>
        <v>0</v>
      </c>
      <c r="M52" s="134"/>
      <c r="N52" s="133"/>
    </row>
    <row r="53" spans="1:14" outlineLevel="1" x14ac:dyDescent="0.2">
      <c r="A53" s="131">
        <v>3962</v>
      </c>
      <c r="B53" s="131" t="s">
        <v>79</v>
      </c>
      <c r="C53" s="143">
        <f>--94330.32</f>
        <v>94330.32</v>
      </c>
      <c r="D53" s="163">
        <v>85000</v>
      </c>
      <c r="E53" s="143">
        <f>--55000</f>
        <v>55000</v>
      </c>
      <c r="F53" s="163">
        <v>50000</v>
      </c>
      <c r="G53" s="143"/>
      <c r="H53" s="163"/>
      <c r="I53" s="143"/>
      <c r="J53" s="163"/>
      <c r="K53" s="150">
        <f t="shared" si="1"/>
        <v>149330.32</v>
      </c>
      <c r="L53" s="147">
        <f t="shared" si="1"/>
        <v>135000</v>
      </c>
      <c r="M53" s="134"/>
      <c r="N53" s="133"/>
    </row>
    <row r="54" spans="1:14" outlineLevel="1" x14ac:dyDescent="0.2">
      <c r="A54" s="131">
        <v>3963</v>
      </c>
      <c r="B54" s="131" t="s">
        <v>80</v>
      </c>
      <c r="C54" s="143">
        <f>--0.04</f>
        <v>0.04</v>
      </c>
      <c r="D54" s="163"/>
      <c r="E54" s="143"/>
      <c r="F54" s="163"/>
      <c r="G54" s="143"/>
      <c r="H54" s="163"/>
      <c r="I54" s="143">
        <f>-84.48</f>
        <v>-84.48</v>
      </c>
      <c r="J54" s="163"/>
      <c r="K54" s="150">
        <f t="shared" si="1"/>
        <v>-84.44</v>
      </c>
      <c r="L54" s="147">
        <f t="shared" si="1"/>
        <v>0</v>
      </c>
      <c r="M54" s="134"/>
      <c r="N54" s="133"/>
    </row>
    <row r="55" spans="1:14" outlineLevel="1" x14ac:dyDescent="0.2">
      <c r="A55" s="131">
        <v>3964</v>
      </c>
      <c r="B55" s="131" t="s">
        <v>236</v>
      </c>
      <c r="C55" s="143"/>
      <c r="D55" s="163"/>
      <c r="E55" s="143"/>
      <c r="F55" s="163"/>
      <c r="G55" s="143"/>
      <c r="H55" s="163"/>
      <c r="I55" s="143"/>
      <c r="J55" s="163"/>
      <c r="K55" s="150">
        <f t="shared" si="1"/>
        <v>0</v>
      </c>
      <c r="L55" s="147">
        <f t="shared" si="1"/>
        <v>0</v>
      </c>
      <c r="M55" s="134"/>
      <c r="N55" s="133"/>
    </row>
    <row r="56" spans="1:14" outlineLevel="1" x14ac:dyDescent="0.2">
      <c r="A56" s="131">
        <v>3965</v>
      </c>
      <c r="B56" s="131" t="s">
        <v>281</v>
      </c>
      <c r="C56" s="143">
        <f>--1650</f>
        <v>1650</v>
      </c>
      <c r="D56" s="163"/>
      <c r="E56" s="143"/>
      <c r="F56" s="163"/>
      <c r="G56" s="143"/>
      <c r="H56" s="163"/>
      <c r="I56" s="143"/>
      <c r="J56" s="163"/>
      <c r="K56" s="150">
        <f t="shared" si="1"/>
        <v>1650</v>
      </c>
      <c r="L56" s="147">
        <f t="shared" si="1"/>
        <v>0</v>
      </c>
      <c r="M56" s="134"/>
      <c r="N56" s="133"/>
    </row>
    <row r="57" spans="1:14" outlineLevel="1" x14ac:dyDescent="0.2">
      <c r="A57" s="131">
        <v>3970</v>
      </c>
      <c r="B57" s="131" t="s">
        <v>81</v>
      </c>
      <c r="C57" s="143"/>
      <c r="D57" s="163"/>
      <c r="E57" s="143"/>
      <c r="F57" s="163"/>
      <c r="G57" s="143"/>
      <c r="H57" s="163"/>
      <c r="I57" s="143"/>
      <c r="J57" s="163"/>
      <c r="K57" s="150">
        <f t="shared" si="1"/>
        <v>0</v>
      </c>
      <c r="L57" s="147">
        <f t="shared" si="1"/>
        <v>0</v>
      </c>
      <c r="M57" s="134"/>
      <c r="N57" s="133"/>
    </row>
    <row r="58" spans="1:14" outlineLevel="1" x14ac:dyDescent="0.2">
      <c r="A58" s="131">
        <v>3991</v>
      </c>
      <c r="B58" s="131" t="s">
        <v>82</v>
      </c>
      <c r="C58" s="143">
        <f>--30000</f>
        <v>30000</v>
      </c>
      <c r="D58" s="163">
        <v>30000</v>
      </c>
      <c r="E58" s="143">
        <f>--95000</f>
        <v>95000</v>
      </c>
      <c r="F58" s="163">
        <v>95000</v>
      </c>
      <c r="G58" s="143"/>
      <c r="H58" s="163"/>
      <c r="I58" s="143"/>
      <c r="J58" s="163"/>
      <c r="K58" s="150">
        <f t="shared" si="1"/>
        <v>125000</v>
      </c>
      <c r="L58" s="147">
        <f t="shared" si="1"/>
        <v>125000</v>
      </c>
      <c r="M58" s="134"/>
      <c r="N58" s="133"/>
    </row>
    <row r="59" spans="1:14" outlineLevel="1" x14ac:dyDescent="0.2">
      <c r="A59" s="131">
        <v>3992</v>
      </c>
      <c r="B59" s="131" t="s">
        <v>83</v>
      </c>
      <c r="C59" s="143"/>
      <c r="D59" s="163"/>
      <c r="E59" s="143"/>
      <c r="F59" s="163"/>
      <c r="G59" s="143"/>
      <c r="H59" s="163"/>
      <c r="I59" s="143">
        <f>--173647</f>
        <v>173647</v>
      </c>
      <c r="J59" s="163">
        <v>170000</v>
      </c>
      <c r="K59" s="150">
        <f t="shared" si="1"/>
        <v>173647</v>
      </c>
      <c r="L59" s="147">
        <f t="shared" si="1"/>
        <v>170000</v>
      </c>
      <c r="M59" s="134"/>
      <c r="N59" s="133"/>
    </row>
    <row r="60" spans="1:14" outlineLevel="1" x14ac:dyDescent="0.2">
      <c r="A60" s="131">
        <v>3996</v>
      </c>
      <c r="B60" s="131" t="s">
        <v>282</v>
      </c>
      <c r="C60" s="143">
        <f>--78379.46</f>
        <v>78379.460000000006</v>
      </c>
      <c r="D60" s="163"/>
      <c r="E60" s="143">
        <f>--9375</f>
        <v>9375</v>
      </c>
      <c r="F60" s="163"/>
      <c r="G60" s="143"/>
      <c r="H60" s="163"/>
      <c r="I60" s="143"/>
      <c r="J60" s="163"/>
      <c r="K60" s="150">
        <f t="shared" si="1"/>
        <v>87754.46</v>
      </c>
      <c r="L60" s="147">
        <f t="shared" si="1"/>
        <v>0</v>
      </c>
      <c r="M60" s="134"/>
      <c r="N60" s="133"/>
    </row>
    <row r="61" spans="1:14" outlineLevel="1" x14ac:dyDescent="0.2">
      <c r="A61" s="131">
        <v>3997</v>
      </c>
      <c r="B61" s="131" t="s">
        <v>237</v>
      </c>
      <c r="C61" s="143"/>
      <c r="D61" s="163"/>
      <c r="E61" s="143"/>
      <c r="F61" s="163"/>
      <c r="G61" s="143"/>
      <c r="H61" s="163"/>
      <c r="I61" s="143"/>
      <c r="J61" s="163"/>
      <c r="K61" s="150">
        <f t="shared" si="1"/>
        <v>0</v>
      </c>
      <c r="L61" s="147">
        <f t="shared" si="1"/>
        <v>0</v>
      </c>
      <c r="M61" s="134"/>
      <c r="N61" s="133"/>
    </row>
    <row r="62" spans="1:14" outlineLevel="1" x14ac:dyDescent="0.2">
      <c r="A62" s="131">
        <v>3998</v>
      </c>
      <c r="B62" s="131" t="s">
        <v>84</v>
      </c>
      <c r="C62" s="143"/>
      <c r="D62" s="163"/>
      <c r="E62" s="143"/>
      <c r="F62" s="163"/>
      <c r="G62" s="143"/>
      <c r="H62" s="163"/>
      <c r="I62" s="143"/>
      <c r="J62" s="163"/>
      <c r="K62" s="150">
        <f t="shared" si="1"/>
        <v>0</v>
      </c>
      <c r="L62" s="147">
        <f t="shared" si="1"/>
        <v>0</v>
      </c>
      <c r="M62" s="134"/>
      <c r="N62" s="133"/>
    </row>
    <row r="63" spans="1:14" outlineLevel="1" x14ac:dyDescent="0.2">
      <c r="A63" s="131">
        <v>3999</v>
      </c>
      <c r="B63" s="131" t="s">
        <v>85</v>
      </c>
      <c r="C63" s="143">
        <f>--10022</f>
        <v>10022</v>
      </c>
      <c r="D63" s="163">
        <v>10000</v>
      </c>
      <c r="E63" s="143">
        <f>--30</f>
        <v>30</v>
      </c>
      <c r="F63" s="163"/>
      <c r="G63" s="143"/>
      <c r="H63" s="163"/>
      <c r="I63" s="143"/>
      <c r="J63" s="163"/>
      <c r="K63" s="150">
        <f t="shared" si="1"/>
        <v>10052</v>
      </c>
      <c r="L63" s="147">
        <f t="shared" si="1"/>
        <v>10000</v>
      </c>
      <c r="M63" s="134"/>
      <c r="N63" s="133"/>
    </row>
    <row r="64" spans="1:14" outlineLevel="1" x14ac:dyDescent="0.2">
      <c r="B64" s="131" t="s">
        <v>300</v>
      </c>
      <c r="C64" s="143"/>
      <c r="D64" s="163"/>
      <c r="E64" s="143"/>
      <c r="F64" s="163"/>
      <c r="G64" s="143"/>
      <c r="H64" s="163"/>
      <c r="I64" s="143"/>
      <c r="J64" s="163"/>
      <c r="K64" s="150">
        <f t="shared" si="1"/>
        <v>0</v>
      </c>
      <c r="L64" s="147">
        <f t="shared" si="1"/>
        <v>0</v>
      </c>
      <c r="M64" s="134"/>
      <c r="N64" s="133"/>
    </row>
    <row r="65" spans="1:14" outlineLevel="1" x14ac:dyDescent="0.2">
      <c r="B65" s="131" t="s">
        <v>301</v>
      </c>
      <c r="C65" s="143"/>
      <c r="D65" s="163"/>
      <c r="E65" s="143"/>
      <c r="F65" s="163"/>
      <c r="G65" s="143"/>
      <c r="H65" s="163"/>
      <c r="I65" s="143"/>
      <c r="J65" s="163"/>
      <c r="K65" s="150">
        <f t="shared" si="1"/>
        <v>0</v>
      </c>
      <c r="L65" s="147">
        <f t="shared" si="1"/>
        <v>0</v>
      </c>
      <c r="M65" s="134"/>
      <c r="N65" s="133"/>
    </row>
    <row r="66" spans="1:14" s="2" customFormat="1" x14ac:dyDescent="0.2">
      <c r="B66" s="138" t="s">
        <v>11</v>
      </c>
      <c r="C66" s="150">
        <f>SUM(C9:C63)</f>
        <v>1913155.5094999999</v>
      </c>
      <c r="D66" s="147">
        <f>SUM(D9:D65)</f>
        <v>1919800</v>
      </c>
      <c r="E66" s="150">
        <f t="shared" ref="E66:K66" si="2">SUM(E9:E63)</f>
        <v>671267.23</v>
      </c>
      <c r="F66" s="147">
        <f t="shared" si="2"/>
        <v>660000</v>
      </c>
      <c r="G66" s="150">
        <f t="shared" si="2"/>
        <v>0</v>
      </c>
      <c r="H66" s="147">
        <f t="shared" si="2"/>
        <v>0</v>
      </c>
      <c r="I66" s="150">
        <f t="shared" si="2"/>
        <v>494869.9</v>
      </c>
      <c r="J66" s="147">
        <f t="shared" si="2"/>
        <v>552000</v>
      </c>
      <c r="K66" s="150">
        <f t="shared" si="2"/>
        <v>3079292.6395</v>
      </c>
      <c r="L66" s="147">
        <f>SUM(L9:L65)</f>
        <v>3131800</v>
      </c>
      <c r="M66" s="152"/>
      <c r="N66" s="140"/>
    </row>
    <row r="67" spans="1:14" s="2" customFormat="1" x14ac:dyDescent="0.2">
      <c r="B67" s="138"/>
      <c r="C67" s="150"/>
      <c r="D67" s="170"/>
      <c r="E67" s="150"/>
      <c r="F67" s="170"/>
      <c r="G67" s="150"/>
      <c r="H67" s="170"/>
      <c r="I67" s="150"/>
      <c r="J67" s="170"/>
      <c r="K67" s="150"/>
      <c r="L67" s="147"/>
      <c r="M67" s="152"/>
      <c r="N67" s="140"/>
    </row>
    <row r="68" spans="1:14" x14ac:dyDescent="0.2">
      <c r="A68" s="132"/>
      <c r="B68" s="132"/>
      <c r="C68" s="150"/>
      <c r="D68" s="170"/>
      <c r="E68" s="150"/>
      <c r="F68" s="170"/>
      <c r="G68" s="150"/>
      <c r="H68" s="170"/>
      <c r="I68" s="150"/>
      <c r="J68" s="170"/>
      <c r="K68" s="150"/>
      <c r="L68" s="147"/>
      <c r="M68" s="134"/>
      <c r="N68" s="133"/>
    </row>
    <row r="69" spans="1:14" outlineLevel="1" x14ac:dyDescent="0.2">
      <c r="A69" s="131">
        <v>4200</v>
      </c>
      <c r="B69" s="131" t="s">
        <v>86</v>
      </c>
      <c r="C69" s="143">
        <v>-3120</v>
      </c>
      <c r="D69" s="163"/>
      <c r="E69" s="143"/>
      <c r="F69" s="163"/>
      <c r="G69" s="143"/>
      <c r="H69" s="163"/>
      <c r="I69" s="143"/>
      <c r="J69" s="163"/>
      <c r="K69" s="150">
        <f>C69+E69+G69+I69</f>
        <v>-3120</v>
      </c>
      <c r="L69" s="147">
        <f>D69+F69+H69+J69</f>
        <v>0</v>
      </c>
      <c r="M69" s="134"/>
      <c r="N69" s="133"/>
    </row>
    <row r="70" spans="1:14" outlineLevel="1" x14ac:dyDescent="0.2">
      <c r="A70" s="131">
        <v>4201</v>
      </c>
      <c r="B70" s="131" t="s">
        <v>87</v>
      </c>
      <c r="C70" s="143">
        <v>410.6</v>
      </c>
      <c r="D70" s="163">
        <v>20000</v>
      </c>
      <c r="E70" s="143">
        <v>25747.25</v>
      </c>
      <c r="F70" s="163">
        <v>20000</v>
      </c>
      <c r="G70" s="143"/>
      <c r="H70" s="163"/>
      <c r="I70" s="143"/>
      <c r="J70" s="163">
        <v>20000</v>
      </c>
      <c r="K70" s="150">
        <f t="shared" ref="K70:L133" si="3">C70+E70+G70+I70</f>
        <v>26157.85</v>
      </c>
      <c r="L70" s="147">
        <f t="shared" si="3"/>
        <v>60000</v>
      </c>
      <c r="M70" s="134"/>
      <c r="N70" s="133"/>
    </row>
    <row r="71" spans="1:14" outlineLevel="1" x14ac:dyDescent="0.2">
      <c r="A71" s="131">
        <v>4202</v>
      </c>
      <c r="B71" s="131" t="s">
        <v>88</v>
      </c>
      <c r="C71" s="143"/>
      <c r="D71" s="163"/>
      <c r="E71" s="143"/>
      <c r="F71" s="163"/>
      <c r="G71" s="143"/>
      <c r="H71" s="163"/>
      <c r="I71" s="143"/>
      <c r="J71" s="163"/>
      <c r="K71" s="150">
        <f t="shared" si="3"/>
        <v>0</v>
      </c>
      <c r="L71" s="147">
        <f t="shared" si="3"/>
        <v>0</v>
      </c>
      <c r="M71" s="134"/>
      <c r="N71" s="133"/>
    </row>
    <row r="72" spans="1:14" outlineLevel="1" x14ac:dyDescent="0.2">
      <c r="A72" s="131">
        <v>4203</v>
      </c>
      <c r="B72" s="131" t="s">
        <v>89</v>
      </c>
      <c r="C72" s="143"/>
      <c r="D72" s="163"/>
      <c r="E72" s="143"/>
      <c r="F72" s="163"/>
      <c r="G72" s="143"/>
      <c r="H72" s="163"/>
      <c r="I72" s="143"/>
      <c r="J72" s="163"/>
      <c r="K72" s="150">
        <f t="shared" si="3"/>
        <v>0</v>
      </c>
      <c r="L72" s="147">
        <f t="shared" si="3"/>
        <v>0</v>
      </c>
      <c r="M72" s="134"/>
      <c r="N72" s="133"/>
    </row>
    <row r="73" spans="1:14" outlineLevel="1" x14ac:dyDescent="0.2">
      <c r="A73" s="131">
        <v>4204</v>
      </c>
      <c r="B73" s="131" t="s">
        <v>90</v>
      </c>
      <c r="C73" s="143"/>
      <c r="D73" s="163"/>
      <c r="E73" s="143"/>
      <c r="F73" s="163"/>
      <c r="G73" s="143"/>
      <c r="H73" s="163"/>
      <c r="I73" s="143"/>
      <c r="J73" s="163"/>
      <c r="K73" s="150">
        <f t="shared" si="3"/>
        <v>0</v>
      </c>
      <c r="L73" s="147">
        <f t="shared" si="3"/>
        <v>0</v>
      </c>
      <c r="M73" s="134"/>
      <c r="N73" s="133"/>
    </row>
    <row r="74" spans="1:14" outlineLevel="1" x14ac:dyDescent="0.2">
      <c r="A74" s="131">
        <v>4205</v>
      </c>
      <c r="B74" s="131" t="s">
        <v>91</v>
      </c>
      <c r="C74" s="143"/>
      <c r="D74" s="163"/>
      <c r="E74" s="143"/>
      <c r="F74" s="163"/>
      <c r="G74" s="143"/>
      <c r="H74" s="163"/>
      <c r="I74" s="143"/>
      <c r="J74" s="163"/>
      <c r="K74" s="150">
        <f t="shared" si="3"/>
        <v>0</v>
      </c>
      <c r="L74" s="147">
        <f t="shared" si="3"/>
        <v>0</v>
      </c>
      <c r="M74" s="134"/>
      <c r="N74" s="133"/>
    </row>
    <row r="75" spans="1:14" outlineLevel="1" x14ac:dyDescent="0.2">
      <c r="A75" s="131">
        <v>4206</v>
      </c>
      <c r="B75" s="131" t="s">
        <v>92</v>
      </c>
      <c r="C75" s="143">
        <v>40106.559999999998</v>
      </c>
      <c r="D75" s="163">
        <v>41000</v>
      </c>
      <c r="E75" s="143">
        <v>1169.51</v>
      </c>
      <c r="F75" s="163">
        <v>5000</v>
      </c>
      <c r="G75" s="143"/>
      <c r="H75" s="163"/>
      <c r="I75" s="143"/>
      <c r="J75" s="163"/>
      <c r="K75" s="150">
        <f t="shared" si="3"/>
        <v>41276.07</v>
      </c>
      <c r="L75" s="147">
        <f t="shared" si="3"/>
        <v>46000</v>
      </c>
      <c r="M75" s="134"/>
      <c r="N75" s="133"/>
    </row>
    <row r="76" spans="1:14" outlineLevel="1" x14ac:dyDescent="0.2">
      <c r="A76" s="131">
        <v>4207</v>
      </c>
      <c r="B76" s="131" t="s">
        <v>259</v>
      </c>
      <c r="C76" s="143">
        <v>332.6</v>
      </c>
      <c r="D76" s="163">
        <v>1000</v>
      </c>
      <c r="E76" s="143"/>
      <c r="F76" s="163"/>
      <c r="G76" s="143"/>
      <c r="H76" s="163"/>
      <c r="I76" s="143"/>
      <c r="J76" s="163"/>
      <c r="K76" s="150">
        <f t="shared" si="3"/>
        <v>332.6</v>
      </c>
      <c r="L76" s="147">
        <f t="shared" si="3"/>
        <v>1000</v>
      </c>
      <c r="M76" s="134"/>
      <c r="N76" s="133"/>
    </row>
    <row r="77" spans="1:14" outlineLevel="1" x14ac:dyDescent="0.2">
      <c r="A77" s="131">
        <v>4208</v>
      </c>
      <c r="B77" s="131" t="s">
        <v>292</v>
      </c>
      <c r="C77" s="143">
        <v>10000</v>
      </c>
      <c r="D77" s="163">
        <v>10000</v>
      </c>
      <c r="E77" s="143"/>
      <c r="F77" s="163"/>
      <c r="G77" s="143"/>
      <c r="H77" s="163"/>
      <c r="I77" s="143"/>
      <c r="J77" s="163"/>
      <c r="K77" s="150">
        <f t="shared" si="3"/>
        <v>10000</v>
      </c>
      <c r="L77" s="147">
        <f t="shared" si="3"/>
        <v>10000</v>
      </c>
      <c r="M77" s="134"/>
      <c r="N77" s="133"/>
    </row>
    <row r="78" spans="1:14" outlineLevel="1" x14ac:dyDescent="0.2">
      <c r="A78" s="131">
        <v>4210</v>
      </c>
      <c r="B78" s="131" t="s">
        <v>93</v>
      </c>
      <c r="C78" s="143">
        <v>36458</v>
      </c>
      <c r="D78" s="163">
        <v>35000</v>
      </c>
      <c r="E78" s="143">
        <v>56305</v>
      </c>
      <c r="F78" s="163">
        <v>60000</v>
      </c>
      <c r="G78" s="143"/>
      <c r="H78" s="163"/>
      <c r="I78" s="143"/>
      <c r="J78" s="163"/>
      <c r="K78" s="150">
        <f t="shared" si="3"/>
        <v>92763</v>
      </c>
      <c r="L78" s="147">
        <f t="shared" si="3"/>
        <v>95000</v>
      </c>
      <c r="M78" s="134"/>
      <c r="N78" s="133"/>
    </row>
    <row r="79" spans="1:14" outlineLevel="1" x14ac:dyDescent="0.2">
      <c r="A79" s="131">
        <v>4211</v>
      </c>
      <c r="B79" s="131" t="s">
        <v>94</v>
      </c>
      <c r="C79" s="143"/>
      <c r="D79" s="163"/>
      <c r="E79" s="143">
        <v>78585</v>
      </c>
      <c r="F79" s="163">
        <v>100000</v>
      </c>
      <c r="G79" s="143"/>
      <c r="H79" s="163"/>
      <c r="I79" s="143"/>
      <c r="J79" s="163"/>
      <c r="K79" s="150">
        <f t="shared" si="3"/>
        <v>78585</v>
      </c>
      <c r="L79" s="147">
        <f t="shared" si="3"/>
        <v>100000</v>
      </c>
      <c r="M79" s="134"/>
      <c r="N79" s="133"/>
    </row>
    <row r="80" spans="1:14" outlineLevel="1" x14ac:dyDescent="0.2">
      <c r="A80" s="131">
        <v>4212</v>
      </c>
      <c r="B80" s="131" t="s">
        <v>74</v>
      </c>
      <c r="C80" s="143">
        <v>31219.9</v>
      </c>
      <c r="D80" s="163">
        <v>35000</v>
      </c>
      <c r="E80" s="143">
        <v>97777.16</v>
      </c>
      <c r="F80" s="163">
        <v>45000</v>
      </c>
      <c r="G80" s="143"/>
      <c r="H80" s="163"/>
      <c r="I80" s="143"/>
      <c r="J80" s="163"/>
      <c r="K80" s="150">
        <f t="shared" si="3"/>
        <v>128997.06</v>
      </c>
      <c r="L80" s="147">
        <f t="shared" si="3"/>
        <v>80000</v>
      </c>
      <c r="M80" s="134"/>
      <c r="N80" s="133"/>
    </row>
    <row r="81" spans="1:14" outlineLevel="1" x14ac:dyDescent="0.2">
      <c r="A81" s="131">
        <v>4213</v>
      </c>
      <c r="B81" s="131" t="s">
        <v>95</v>
      </c>
      <c r="C81" s="143">
        <v>5175</v>
      </c>
      <c r="D81" s="163">
        <v>100000</v>
      </c>
      <c r="E81" s="143">
        <v>177102</v>
      </c>
      <c r="F81" s="163">
        <v>110000</v>
      </c>
      <c r="G81" s="143"/>
      <c r="H81" s="163"/>
      <c r="I81" s="143"/>
      <c r="J81" s="163"/>
      <c r="K81" s="150">
        <f t="shared" si="3"/>
        <v>182277</v>
      </c>
      <c r="L81" s="147">
        <f t="shared" si="3"/>
        <v>210000</v>
      </c>
      <c r="M81" s="134"/>
      <c r="N81" s="133"/>
    </row>
    <row r="82" spans="1:14" outlineLevel="1" x14ac:dyDescent="0.2">
      <c r="A82" s="131">
        <v>4214</v>
      </c>
      <c r="B82" s="131" t="s">
        <v>96</v>
      </c>
      <c r="C82" s="143">
        <v>5610</v>
      </c>
      <c r="D82" s="163">
        <v>5610</v>
      </c>
      <c r="E82" s="143">
        <v>5725</v>
      </c>
      <c r="F82" s="163">
        <v>5000</v>
      </c>
      <c r="G82" s="143"/>
      <c r="H82" s="163"/>
      <c r="I82" s="143"/>
      <c r="J82" s="163"/>
      <c r="K82" s="150">
        <f t="shared" si="3"/>
        <v>11335</v>
      </c>
      <c r="L82" s="147">
        <f t="shared" si="3"/>
        <v>10610</v>
      </c>
      <c r="M82" s="134"/>
      <c r="N82" s="133"/>
    </row>
    <row r="83" spans="1:14" outlineLevel="1" x14ac:dyDescent="0.2">
      <c r="A83" s="131">
        <v>4215</v>
      </c>
      <c r="B83" s="131" t="s">
        <v>97</v>
      </c>
      <c r="C83" s="143">
        <v>106973</v>
      </c>
      <c r="D83" s="163">
        <v>150000</v>
      </c>
      <c r="E83" s="143">
        <v>17570.849999999999</v>
      </c>
      <c r="F83" s="163">
        <v>30000</v>
      </c>
      <c r="G83" s="143"/>
      <c r="H83" s="163"/>
      <c r="I83" s="143"/>
      <c r="J83" s="163"/>
      <c r="K83" s="150">
        <f t="shared" si="3"/>
        <v>124543.85</v>
      </c>
      <c r="L83" s="147">
        <f t="shared" si="3"/>
        <v>180000</v>
      </c>
      <c r="M83" s="134"/>
      <c r="N83" s="133"/>
    </row>
    <row r="84" spans="1:14" outlineLevel="1" x14ac:dyDescent="0.2">
      <c r="A84" s="131">
        <v>4216</v>
      </c>
      <c r="B84" s="131" t="s">
        <v>98</v>
      </c>
      <c r="C84" s="143">
        <v>4363.8500000000004</v>
      </c>
      <c r="D84" s="163">
        <v>5000</v>
      </c>
      <c r="E84" s="143"/>
      <c r="F84" s="163"/>
      <c r="G84" s="143"/>
      <c r="H84" s="163"/>
      <c r="I84" s="143"/>
      <c r="J84" s="163"/>
      <c r="K84" s="150">
        <f t="shared" si="3"/>
        <v>4363.8500000000004</v>
      </c>
      <c r="L84" s="147">
        <f t="shared" si="3"/>
        <v>5000</v>
      </c>
      <c r="M84" s="134"/>
      <c r="N84" s="133"/>
    </row>
    <row r="85" spans="1:14" outlineLevel="1" x14ac:dyDescent="0.2">
      <c r="A85" s="131">
        <v>4217</v>
      </c>
      <c r="B85" s="131" t="s">
        <v>99</v>
      </c>
      <c r="C85" s="143"/>
      <c r="D85" s="163"/>
      <c r="E85" s="143"/>
      <c r="F85" s="163"/>
      <c r="G85" s="143"/>
      <c r="H85" s="163"/>
      <c r="I85" s="143"/>
      <c r="J85" s="163"/>
      <c r="K85" s="150">
        <f t="shared" si="3"/>
        <v>0</v>
      </c>
      <c r="L85" s="147">
        <f t="shared" si="3"/>
        <v>0</v>
      </c>
      <c r="M85" s="134"/>
      <c r="N85" s="133"/>
    </row>
    <row r="86" spans="1:14" outlineLevel="1" x14ac:dyDescent="0.2">
      <c r="A86" s="131">
        <v>4218</v>
      </c>
      <c r="B86" s="131" t="s">
        <v>100</v>
      </c>
      <c r="C86" s="143">
        <v>31573.93</v>
      </c>
      <c r="D86" s="163">
        <v>20000</v>
      </c>
      <c r="E86" s="143"/>
      <c r="F86" s="163"/>
      <c r="G86" s="143"/>
      <c r="H86" s="163"/>
      <c r="I86" s="143"/>
      <c r="J86" s="163"/>
      <c r="K86" s="150">
        <f t="shared" si="3"/>
        <v>31573.93</v>
      </c>
      <c r="L86" s="147">
        <f t="shared" si="3"/>
        <v>20000</v>
      </c>
      <c r="M86" s="134"/>
      <c r="N86" s="133"/>
    </row>
    <row r="87" spans="1:14" outlineLevel="1" x14ac:dyDescent="0.2">
      <c r="A87" s="131">
        <v>4220</v>
      </c>
      <c r="B87" s="131" t="s">
        <v>101</v>
      </c>
      <c r="C87" s="143"/>
      <c r="D87" s="163"/>
      <c r="E87" s="143">
        <v>40000</v>
      </c>
      <c r="F87" s="163">
        <v>40000</v>
      </c>
      <c r="G87" s="143">
        <v>5000</v>
      </c>
      <c r="H87" s="163"/>
      <c r="I87" s="143"/>
      <c r="J87" s="163"/>
      <c r="K87" s="150">
        <f t="shared" si="3"/>
        <v>45000</v>
      </c>
      <c r="L87" s="147">
        <f t="shared" si="3"/>
        <v>40000</v>
      </c>
      <c r="M87" s="134"/>
      <c r="N87" s="133"/>
    </row>
    <row r="88" spans="1:14" outlineLevel="1" x14ac:dyDescent="0.2">
      <c r="A88" s="131">
        <v>4221</v>
      </c>
      <c r="B88" s="131" t="s">
        <v>102</v>
      </c>
      <c r="C88" s="143"/>
      <c r="D88" s="163"/>
      <c r="E88" s="143">
        <v>16835.330000000002</v>
      </c>
      <c r="F88" s="163">
        <v>15000</v>
      </c>
      <c r="G88" s="143"/>
      <c r="H88" s="163"/>
      <c r="I88" s="143"/>
      <c r="J88" s="163"/>
      <c r="K88" s="150">
        <f t="shared" si="3"/>
        <v>16835.330000000002</v>
      </c>
      <c r="L88" s="147">
        <f t="shared" si="3"/>
        <v>15000</v>
      </c>
      <c r="M88" s="134"/>
      <c r="N88" s="133"/>
    </row>
    <row r="89" spans="1:14" outlineLevel="1" x14ac:dyDescent="0.2">
      <c r="A89" s="131">
        <v>4250</v>
      </c>
      <c r="B89" s="131" t="s">
        <v>103</v>
      </c>
      <c r="C89" s="143"/>
      <c r="D89" s="163"/>
      <c r="E89" s="143"/>
      <c r="F89" s="163"/>
      <c r="G89" s="143"/>
      <c r="H89" s="163"/>
      <c r="I89" s="143"/>
      <c r="J89" s="163"/>
      <c r="K89" s="150">
        <f t="shared" si="3"/>
        <v>0</v>
      </c>
      <c r="L89" s="147">
        <f t="shared" si="3"/>
        <v>0</v>
      </c>
      <c r="M89" s="134"/>
      <c r="N89" s="133"/>
    </row>
    <row r="90" spans="1:14" outlineLevel="1" x14ac:dyDescent="0.2">
      <c r="A90" s="131">
        <v>4260</v>
      </c>
      <c r="B90" s="131" t="s">
        <v>104</v>
      </c>
      <c r="C90" s="143"/>
      <c r="D90" s="163"/>
      <c r="E90" s="143"/>
      <c r="F90" s="163"/>
      <c r="G90" s="143"/>
      <c r="H90" s="163"/>
      <c r="I90" s="143"/>
      <c r="J90" s="163"/>
      <c r="K90" s="150">
        <f t="shared" si="3"/>
        <v>0</v>
      </c>
      <c r="L90" s="147">
        <f t="shared" si="3"/>
        <v>0</v>
      </c>
      <c r="M90" s="134"/>
      <c r="N90" s="133"/>
    </row>
    <row r="91" spans="1:14" outlineLevel="1" x14ac:dyDescent="0.2">
      <c r="A91" s="131">
        <v>4300</v>
      </c>
      <c r="B91" s="131" t="s">
        <v>105</v>
      </c>
      <c r="C91" s="143">
        <v>10157.14</v>
      </c>
      <c r="D91" s="163">
        <v>10000</v>
      </c>
      <c r="E91" s="143"/>
      <c r="F91" s="163"/>
      <c r="G91" s="143"/>
      <c r="H91" s="163"/>
      <c r="I91" s="143"/>
      <c r="J91" s="163"/>
      <c r="K91" s="150">
        <f t="shared" si="3"/>
        <v>10157.14</v>
      </c>
      <c r="L91" s="147">
        <f t="shared" si="3"/>
        <v>10000</v>
      </c>
      <c r="M91" s="134"/>
      <c r="N91" s="133"/>
    </row>
    <row r="92" spans="1:14" outlineLevel="1" x14ac:dyDescent="0.2">
      <c r="A92" s="131">
        <v>4301</v>
      </c>
      <c r="B92" s="131" t="s">
        <v>106</v>
      </c>
      <c r="C92" s="143"/>
      <c r="D92" s="163"/>
      <c r="E92" s="143"/>
      <c r="F92" s="163"/>
      <c r="G92" s="143"/>
      <c r="H92" s="163"/>
      <c r="I92" s="143"/>
      <c r="J92" s="163"/>
      <c r="K92" s="150">
        <f t="shared" si="3"/>
        <v>0</v>
      </c>
      <c r="L92" s="147">
        <f t="shared" si="3"/>
        <v>0</v>
      </c>
      <c r="M92" s="134"/>
      <c r="N92" s="133"/>
    </row>
    <row r="93" spans="1:14" outlineLevel="1" x14ac:dyDescent="0.2">
      <c r="A93" s="131">
        <v>4305</v>
      </c>
      <c r="B93" s="131" t="s">
        <v>107</v>
      </c>
      <c r="C93" s="143"/>
      <c r="D93" s="163"/>
      <c r="E93" s="143"/>
      <c r="F93" s="163"/>
      <c r="G93" s="143"/>
      <c r="H93" s="163"/>
      <c r="I93" s="143"/>
      <c r="J93" s="163"/>
      <c r="K93" s="150">
        <f t="shared" si="3"/>
        <v>0</v>
      </c>
      <c r="L93" s="147">
        <f t="shared" si="3"/>
        <v>0</v>
      </c>
      <c r="M93" s="134"/>
      <c r="N93" s="133"/>
    </row>
    <row r="94" spans="1:14" outlineLevel="1" x14ac:dyDescent="0.2">
      <c r="A94" s="131">
        <v>4306</v>
      </c>
      <c r="B94" s="131" t="s">
        <v>108</v>
      </c>
      <c r="C94" s="143"/>
      <c r="D94" s="163"/>
      <c r="E94" s="143"/>
      <c r="F94" s="163"/>
      <c r="G94" s="143"/>
      <c r="H94" s="163"/>
      <c r="I94" s="143"/>
      <c r="J94" s="163"/>
      <c r="K94" s="150">
        <f t="shared" si="3"/>
        <v>0</v>
      </c>
      <c r="L94" s="147">
        <f t="shared" si="3"/>
        <v>0</v>
      </c>
      <c r="M94" s="134"/>
      <c r="N94" s="133"/>
    </row>
    <row r="95" spans="1:14" outlineLevel="1" x14ac:dyDescent="0.2">
      <c r="A95" s="131">
        <v>4310</v>
      </c>
      <c r="B95" s="131" t="s">
        <v>109</v>
      </c>
      <c r="C95" s="143">
        <v>79938.899999999994</v>
      </c>
      <c r="D95" s="163">
        <v>75000</v>
      </c>
      <c r="E95" s="143"/>
      <c r="F95" s="163"/>
      <c r="G95" s="143"/>
      <c r="H95" s="163"/>
      <c r="I95" s="143"/>
      <c r="J95" s="163"/>
      <c r="K95" s="150">
        <f t="shared" si="3"/>
        <v>79938.899999999994</v>
      </c>
      <c r="L95" s="147">
        <f t="shared" si="3"/>
        <v>75000</v>
      </c>
      <c r="M95" s="134"/>
      <c r="N95" s="133"/>
    </row>
    <row r="96" spans="1:14" outlineLevel="1" x14ac:dyDescent="0.2">
      <c r="A96" s="131">
        <v>4400</v>
      </c>
      <c r="B96" s="131" t="s">
        <v>293</v>
      </c>
      <c r="C96" s="143">
        <v>3823.11</v>
      </c>
      <c r="D96" s="163"/>
      <c r="E96" s="143">
        <v>411.88</v>
      </c>
      <c r="F96" s="163"/>
      <c r="G96" s="143"/>
      <c r="H96" s="163"/>
      <c r="I96" s="143"/>
      <c r="J96" s="163"/>
      <c r="K96" s="150">
        <f t="shared" si="3"/>
        <v>4234.99</v>
      </c>
      <c r="L96" s="147">
        <f t="shared" si="3"/>
        <v>0</v>
      </c>
      <c r="M96" s="134"/>
      <c r="N96" s="133"/>
    </row>
    <row r="97" spans="1:14" outlineLevel="1" x14ac:dyDescent="0.2">
      <c r="A97" s="131">
        <v>4415</v>
      </c>
      <c r="B97" s="131" t="s">
        <v>241</v>
      </c>
      <c r="C97" s="143">
        <v>9134</v>
      </c>
      <c r="D97" s="163">
        <v>8000</v>
      </c>
      <c r="E97" s="143"/>
      <c r="F97" s="163"/>
      <c r="G97" s="143"/>
      <c r="H97" s="163"/>
      <c r="I97" s="143"/>
      <c r="J97" s="163"/>
      <c r="K97" s="150">
        <f t="shared" si="3"/>
        <v>9134</v>
      </c>
      <c r="L97" s="147">
        <f t="shared" si="3"/>
        <v>8000</v>
      </c>
      <c r="M97" s="134"/>
      <c r="N97" s="133"/>
    </row>
    <row r="98" spans="1:14" outlineLevel="1" x14ac:dyDescent="0.2">
      <c r="A98" s="131">
        <v>4500</v>
      </c>
      <c r="B98" s="131" t="s">
        <v>245</v>
      </c>
      <c r="C98" s="143"/>
      <c r="D98" s="163"/>
      <c r="E98" s="143"/>
      <c r="F98" s="163"/>
      <c r="G98" s="143"/>
      <c r="H98" s="163"/>
      <c r="I98" s="143"/>
      <c r="J98" s="163"/>
      <c r="K98" s="150">
        <f t="shared" si="3"/>
        <v>0</v>
      </c>
      <c r="L98" s="147">
        <f t="shared" si="3"/>
        <v>0</v>
      </c>
      <c r="M98" s="134"/>
      <c r="N98" s="133"/>
    </row>
    <row r="99" spans="1:14" outlineLevel="1" x14ac:dyDescent="0.2">
      <c r="A99" s="131">
        <v>5000</v>
      </c>
      <c r="B99" s="131" t="s">
        <v>110</v>
      </c>
      <c r="C99" s="143">
        <v>114387.5</v>
      </c>
      <c r="D99" s="163">
        <v>120000</v>
      </c>
      <c r="E99" s="143"/>
      <c r="F99" s="163"/>
      <c r="G99" s="143"/>
      <c r="H99" s="163"/>
      <c r="I99" s="143"/>
      <c r="J99" s="163"/>
      <c r="K99" s="150">
        <f t="shared" si="3"/>
        <v>114387.5</v>
      </c>
      <c r="L99" s="147">
        <f t="shared" si="3"/>
        <v>120000</v>
      </c>
      <c r="M99" s="134"/>
      <c r="N99" s="133"/>
    </row>
    <row r="100" spans="1:14" outlineLevel="1" x14ac:dyDescent="0.2">
      <c r="A100" s="131">
        <v>5001</v>
      </c>
      <c r="B100" s="131" t="s">
        <v>110</v>
      </c>
      <c r="C100" s="143"/>
      <c r="D100" s="163"/>
      <c r="E100" s="143"/>
      <c r="F100" s="163"/>
      <c r="G100" s="143"/>
      <c r="H100" s="163"/>
      <c r="I100" s="143"/>
      <c r="J100" s="163"/>
      <c r="K100" s="150">
        <f t="shared" si="3"/>
        <v>0</v>
      </c>
      <c r="L100" s="147">
        <f t="shared" si="3"/>
        <v>0</v>
      </c>
      <c r="M100" s="134"/>
      <c r="N100" s="133"/>
    </row>
    <row r="101" spans="1:14" outlineLevel="1" x14ac:dyDescent="0.2">
      <c r="A101" s="131">
        <v>5090</v>
      </c>
      <c r="B101" s="131" t="s">
        <v>111</v>
      </c>
      <c r="C101" s="143"/>
      <c r="D101" s="163"/>
      <c r="E101" s="143"/>
      <c r="F101" s="163"/>
      <c r="G101" s="143"/>
      <c r="H101" s="163"/>
      <c r="I101" s="143"/>
      <c r="J101" s="163"/>
      <c r="K101" s="150">
        <f t="shared" si="3"/>
        <v>0</v>
      </c>
      <c r="L101" s="147">
        <f t="shared" si="3"/>
        <v>0</v>
      </c>
      <c r="M101" s="134"/>
      <c r="N101" s="133"/>
    </row>
    <row r="102" spans="1:14" outlineLevel="1" x14ac:dyDescent="0.2">
      <c r="A102" s="131">
        <v>5092</v>
      </c>
      <c r="B102" s="131" t="s">
        <v>112</v>
      </c>
      <c r="C102" s="143">
        <v>11667.54</v>
      </c>
      <c r="D102" s="163">
        <v>12240</v>
      </c>
      <c r="E102" s="143"/>
      <c r="F102" s="163"/>
      <c r="G102" s="143"/>
      <c r="H102" s="163"/>
      <c r="I102" s="143"/>
      <c r="J102" s="163"/>
      <c r="K102" s="150">
        <f t="shared" si="3"/>
        <v>11667.54</v>
      </c>
      <c r="L102" s="147">
        <f t="shared" si="3"/>
        <v>12240</v>
      </c>
      <c r="M102" s="134"/>
      <c r="N102" s="133"/>
    </row>
    <row r="103" spans="1:14" outlineLevel="1" x14ac:dyDescent="0.2">
      <c r="A103" s="131">
        <v>5400</v>
      </c>
      <c r="B103" s="131" t="s">
        <v>113</v>
      </c>
      <c r="C103" s="143"/>
      <c r="D103" s="163"/>
      <c r="E103" s="143"/>
      <c r="F103" s="163"/>
      <c r="G103" s="143"/>
      <c r="H103" s="163"/>
      <c r="I103" s="143"/>
      <c r="J103" s="163"/>
      <c r="K103" s="150">
        <f t="shared" si="3"/>
        <v>0</v>
      </c>
      <c r="L103" s="147">
        <f t="shared" si="3"/>
        <v>0</v>
      </c>
      <c r="M103" s="134"/>
      <c r="N103" s="133"/>
    </row>
    <row r="104" spans="1:14" outlineLevel="1" x14ac:dyDescent="0.2">
      <c r="A104" s="131">
        <v>5405</v>
      </c>
      <c r="B104" s="131" t="s">
        <v>114</v>
      </c>
      <c r="C104" s="143"/>
      <c r="D104" s="163"/>
      <c r="E104" s="143"/>
      <c r="F104" s="163"/>
      <c r="G104" s="143"/>
      <c r="H104" s="163"/>
      <c r="I104" s="143"/>
      <c r="J104" s="163"/>
      <c r="K104" s="150">
        <f t="shared" si="3"/>
        <v>0</v>
      </c>
      <c r="L104" s="147">
        <f t="shared" si="3"/>
        <v>0</v>
      </c>
      <c r="M104" s="134"/>
      <c r="N104" s="133"/>
    </row>
    <row r="105" spans="1:14" outlineLevel="1" x14ac:dyDescent="0.2">
      <c r="A105" s="131">
        <v>5990</v>
      </c>
      <c r="B105" s="131" t="s">
        <v>238</v>
      </c>
      <c r="C105" s="143"/>
      <c r="D105" s="163"/>
      <c r="E105" s="143"/>
      <c r="F105" s="163"/>
      <c r="G105" s="143"/>
      <c r="H105" s="163"/>
      <c r="I105" s="143"/>
      <c r="J105" s="163"/>
      <c r="K105" s="150">
        <f t="shared" si="3"/>
        <v>0</v>
      </c>
      <c r="L105" s="147">
        <f t="shared" si="3"/>
        <v>0</v>
      </c>
      <c r="M105" s="134"/>
      <c r="N105" s="133"/>
    </row>
    <row r="106" spans="1:14" outlineLevel="1" x14ac:dyDescent="0.2">
      <c r="A106" s="131">
        <v>5991</v>
      </c>
      <c r="B106" s="131" t="s">
        <v>115</v>
      </c>
      <c r="C106" s="143"/>
      <c r="D106" s="163"/>
      <c r="E106" s="143"/>
      <c r="F106" s="163"/>
      <c r="G106" s="143"/>
      <c r="H106" s="163"/>
      <c r="I106" s="143"/>
      <c r="J106" s="163"/>
      <c r="K106" s="150">
        <f t="shared" si="3"/>
        <v>0</v>
      </c>
      <c r="L106" s="147">
        <f t="shared" si="3"/>
        <v>0</v>
      </c>
      <c r="M106" s="134"/>
      <c r="N106" s="133"/>
    </row>
    <row r="107" spans="1:14" outlineLevel="1" x14ac:dyDescent="0.2">
      <c r="A107" s="131">
        <v>6010</v>
      </c>
      <c r="B107" s="131" t="s">
        <v>116</v>
      </c>
      <c r="C107" s="143"/>
      <c r="D107" s="163"/>
      <c r="E107" s="143">
        <v>43611.48</v>
      </c>
      <c r="F107" s="163">
        <v>43611</v>
      </c>
      <c r="G107" s="143"/>
      <c r="H107" s="163"/>
      <c r="I107" s="143"/>
      <c r="J107" s="163"/>
      <c r="K107" s="150">
        <f t="shared" si="3"/>
        <v>43611.48</v>
      </c>
      <c r="L107" s="147">
        <f t="shared" si="3"/>
        <v>43611</v>
      </c>
      <c r="M107" s="134"/>
      <c r="N107" s="133"/>
    </row>
    <row r="108" spans="1:14" outlineLevel="1" x14ac:dyDescent="0.2">
      <c r="A108" s="131">
        <v>6320</v>
      </c>
      <c r="B108" s="131" t="s">
        <v>262</v>
      </c>
      <c r="C108" s="143"/>
      <c r="D108" s="163"/>
      <c r="E108" s="143">
        <v>8315.2199999999993</v>
      </c>
      <c r="F108" s="163">
        <v>10000</v>
      </c>
      <c r="G108" s="143"/>
      <c r="H108" s="163"/>
      <c r="I108" s="143"/>
      <c r="J108" s="163"/>
      <c r="K108" s="150">
        <f t="shared" si="3"/>
        <v>8315.2199999999993</v>
      </c>
      <c r="L108" s="147">
        <f t="shared" si="3"/>
        <v>10000</v>
      </c>
      <c r="M108" s="134"/>
      <c r="N108" s="133"/>
    </row>
    <row r="109" spans="1:14" outlineLevel="1" x14ac:dyDescent="0.2">
      <c r="A109" s="131">
        <v>6326</v>
      </c>
      <c r="B109" s="131" t="s">
        <v>260</v>
      </c>
      <c r="C109" s="143"/>
      <c r="D109" s="163"/>
      <c r="E109" s="143"/>
      <c r="F109" s="163"/>
      <c r="G109" s="143"/>
      <c r="H109" s="163"/>
      <c r="I109" s="143"/>
      <c r="J109" s="163"/>
      <c r="K109" s="150">
        <f t="shared" si="3"/>
        <v>0</v>
      </c>
      <c r="L109" s="147">
        <f t="shared" si="3"/>
        <v>0</v>
      </c>
      <c r="M109" s="134"/>
      <c r="N109" s="133"/>
    </row>
    <row r="110" spans="1:14" outlineLevel="1" x14ac:dyDescent="0.2">
      <c r="A110" s="131">
        <v>6340</v>
      </c>
      <c r="B110" s="131" t="s">
        <v>117</v>
      </c>
      <c r="C110" s="143"/>
      <c r="D110" s="163"/>
      <c r="E110" s="143">
        <v>44613.697999999997</v>
      </c>
      <c r="F110" s="163">
        <v>45000</v>
      </c>
      <c r="G110" s="143"/>
      <c r="H110" s="163"/>
      <c r="I110" s="143"/>
      <c r="J110" s="163"/>
      <c r="K110" s="150">
        <f t="shared" si="3"/>
        <v>44613.697999999997</v>
      </c>
      <c r="L110" s="147">
        <f t="shared" si="3"/>
        <v>45000</v>
      </c>
      <c r="M110" s="134"/>
      <c r="N110" s="133"/>
    </row>
    <row r="111" spans="1:14" outlineLevel="1" x14ac:dyDescent="0.2">
      <c r="A111" s="131">
        <v>6341</v>
      </c>
      <c r="B111" s="131" t="s">
        <v>118</v>
      </c>
      <c r="C111" s="143">
        <v>111305.288</v>
      </c>
      <c r="D111" s="163">
        <v>120000</v>
      </c>
      <c r="E111" s="143"/>
      <c r="F111" s="163"/>
      <c r="G111" s="143"/>
      <c r="H111" s="163"/>
      <c r="I111" s="143"/>
      <c r="J111" s="163"/>
      <c r="K111" s="150">
        <f t="shared" si="3"/>
        <v>111305.288</v>
      </c>
      <c r="L111" s="147">
        <f t="shared" si="3"/>
        <v>120000</v>
      </c>
      <c r="M111" s="134"/>
      <c r="N111" s="133"/>
    </row>
    <row r="112" spans="1:14" outlineLevel="1" x14ac:dyDescent="0.2">
      <c r="A112" s="131">
        <v>6360</v>
      </c>
      <c r="B112" s="131" t="s">
        <v>270</v>
      </c>
      <c r="C112" s="143"/>
      <c r="D112" s="163"/>
      <c r="E112" s="143"/>
      <c r="F112" s="163"/>
      <c r="G112" s="143"/>
      <c r="H112" s="163"/>
      <c r="I112" s="143"/>
      <c r="J112" s="163"/>
      <c r="K112" s="150">
        <f t="shared" si="3"/>
        <v>0</v>
      </c>
      <c r="L112" s="147">
        <f t="shared" si="3"/>
        <v>0</v>
      </c>
      <c r="M112" s="134"/>
      <c r="N112" s="133"/>
    </row>
    <row r="113" spans="1:14" outlineLevel="1" x14ac:dyDescent="0.2">
      <c r="A113" s="131">
        <v>6420</v>
      </c>
      <c r="B113" s="131" t="s">
        <v>254</v>
      </c>
      <c r="C113" s="143"/>
      <c r="D113" s="163"/>
      <c r="E113" s="143"/>
      <c r="F113" s="163"/>
      <c r="G113" s="143"/>
      <c r="H113" s="163"/>
      <c r="I113" s="143"/>
      <c r="J113" s="163"/>
      <c r="K113" s="150">
        <f t="shared" si="3"/>
        <v>0</v>
      </c>
      <c r="L113" s="147">
        <f t="shared" si="3"/>
        <v>0</v>
      </c>
      <c r="M113" s="134"/>
      <c r="N113" s="133"/>
    </row>
    <row r="114" spans="1:14" outlineLevel="1" x14ac:dyDescent="0.2">
      <c r="A114" s="131">
        <v>6440</v>
      </c>
      <c r="B114" s="131" t="s">
        <v>119</v>
      </c>
      <c r="C114" s="143"/>
      <c r="D114" s="163"/>
      <c r="E114" s="143"/>
      <c r="F114" s="163"/>
      <c r="G114" s="143"/>
      <c r="H114" s="163"/>
      <c r="I114" s="143"/>
      <c r="J114" s="163"/>
      <c r="K114" s="150">
        <f t="shared" si="3"/>
        <v>0</v>
      </c>
      <c r="L114" s="147">
        <f t="shared" si="3"/>
        <v>0</v>
      </c>
      <c r="M114" s="134"/>
      <c r="N114" s="133"/>
    </row>
    <row r="115" spans="1:14" outlineLevel="1" x14ac:dyDescent="0.2">
      <c r="A115" s="131">
        <v>6490</v>
      </c>
      <c r="B115" s="131" t="s">
        <v>230</v>
      </c>
      <c r="C115" s="143"/>
      <c r="D115" s="163"/>
      <c r="E115" s="143"/>
      <c r="F115" s="163"/>
      <c r="G115" s="143"/>
      <c r="H115" s="163"/>
      <c r="I115" s="143">
        <v>1222.04</v>
      </c>
      <c r="J115" s="163">
        <v>1500</v>
      </c>
      <c r="K115" s="150">
        <f t="shared" si="3"/>
        <v>1222.04</v>
      </c>
      <c r="L115" s="147">
        <f t="shared" si="3"/>
        <v>1500</v>
      </c>
      <c r="M115" s="134"/>
      <c r="N115" s="133"/>
    </row>
    <row r="116" spans="1:14" outlineLevel="1" x14ac:dyDescent="0.2">
      <c r="A116" s="131">
        <v>6510</v>
      </c>
      <c r="B116" s="131" t="s">
        <v>246</v>
      </c>
      <c r="C116" s="143"/>
      <c r="D116" s="163"/>
      <c r="E116" s="143"/>
      <c r="F116" s="163"/>
      <c r="G116" s="143"/>
      <c r="H116" s="163"/>
      <c r="I116" s="143"/>
      <c r="J116" s="163"/>
      <c r="K116" s="150">
        <f t="shared" si="3"/>
        <v>0</v>
      </c>
      <c r="L116" s="147">
        <f t="shared" si="3"/>
        <v>0</v>
      </c>
      <c r="M116" s="134"/>
      <c r="N116" s="133"/>
    </row>
    <row r="117" spans="1:14" outlineLevel="1" x14ac:dyDescent="0.2">
      <c r="A117" s="131">
        <v>6540</v>
      </c>
      <c r="B117" s="131" t="s">
        <v>294</v>
      </c>
      <c r="C117" s="143">
        <v>-117528.09</v>
      </c>
      <c r="D117" s="163">
        <v>625600</v>
      </c>
      <c r="E117" s="143"/>
      <c r="F117" s="163"/>
      <c r="G117" s="143"/>
      <c r="H117" s="163"/>
      <c r="I117" s="143"/>
      <c r="J117" s="163"/>
      <c r="K117" s="150">
        <f t="shared" si="3"/>
        <v>-117528.09</v>
      </c>
      <c r="L117" s="147">
        <f t="shared" si="3"/>
        <v>625600</v>
      </c>
      <c r="M117" s="134"/>
      <c r="N117" s="133"/>
    </row>
    <row r="118" spans="1:14" outlineLevel="1" x14ac:dyDescent="0.2">
      <c r="A118" s="131">
        <v>6541</v>
      </c>
      <c r="B118" s="131" t="s">
        <v>247</v>
      </c>
      <c r="C118" s="143"/>
      <c r="D118" s="163"/>
      <c r="E118" s="143"/>
      <c r="F118" s="163"/>
      <c r="G118" s="143"/>
      <c r="H118" s="163"/>
      <c r="I118" s="143"/>
      <c r="J118" s="163"/>
      <c r="K118" s="150">
        <f t="shared" si="3"/>
        <v>0</v>
      </c>
      <c r="L118" s="147">
        <f t="shared" si="3"/>
        <v>0</v>
      </c>
      <c r="M118" s="134"/>
      <c r="N118" s="133"/>
    </row>
    <row r="119" spans="1:14" outlineLevel="1" x14ac:dyDescent="0.2">
      <c r="A119" s="131">
        <v>6542</v>
      </c>
      <c r="B119" s="131" t="s">
        <v>248</v>
      </c>
      <c r="C119" s="143"/>
      <c r="D119" s="163"/>
      <c r="E119" s="143"/>
      <c r="F119" s="163"/>
      <c r="G119" s="143"/>
      <c r="H119" s="163"/>
      <c r="I119" s="143"/>
      <c r="J119" s="163"/>
      <c r="K119" s="150">
        <f t="shared" si="3"/>
        <v>0</v>
      </c>
      <c r="L119" s="147">
        <f t="shared" si="3"/>
        <v>0</v>
      </c>
      <c r="M119" s="134"/>
      <c r="N119" s="133"/>
    </row>
    <row r="120" spans="1:14" outlineLevel="1" x14ac:dyDescent="0.2">
      <c r="A120" s="131">
        <v>6545</v>
      </c>
      <c r="B120" s="131" t="s">
        <v>252</v>
      </c>
      <c r="C120" s="143">
        <v>5742.2</v>
      </c>
      <c r="D120" s="163">
        <v>5000</v>
      </c>
      <c r="E120" s="143"/>
      <c r="F120" s="163"/>
      <c r="G120" s="143"/>
      <c r="H120" s="163"/>
      <c r="I120" s="143"/>
      <c r="J120" s="163"/>
      <c r="K120" s="150">
        <f t="shared" si="3"/>
        <v>5742.2</v>
      </c>
      <c r="L120" s="147">
        <f t="shared" si="3"/>
        <v>5000</v>
      </c>
      <c r="M120" s="134"/>
      <c r="N120" s="133"/>
    </row>
    <row r="121" spans="1:14" outlineLevel="1" x14ac:dyDescent="0.2">
      <c r="A121" s="131">
        <v>6550</v>
      </c>
      <c r="B121" s="131" t="s">
        <v>120</v>
      </c>
      <c r="C121" s="143">
        <v>818</v>
      </c>
      <c r="D121" s="163">
        <v>1000</v>
      </c>
      <c r="E121" s="143"/>
      <c r="F121" s="163"/>
      <c r="G121" s="143"/>
      <c r="H121" s="163"/>
      <c r="I121" s="143"/>
      <c r="J121" s="163"/>
      <c r="K121" s="150">
        <f t="shared" si="3"/>
        <v>818</v>
      </c>
      <c r="L121" s="147">
        <f t="shared" si="3"/>
        <v>1000</v>
      </c>
      <c r="M121" s="134"/>
      <c r="N121" s="133"/>
    </row>
    <row r="122" spans="1:14" outlineLevel="1" x14ac:dyDescent="0.2">
      <c r="A122" s="131">
        <v>6551</v>
      </c>
      <c r="B122" s="131" t="s">
        <v>271</v>
      </c>
      <c r="C122" s="143"/>
      <c r="D122" s="163"/>
      <c r="E122" s="143"/>
      <c r="F122" s="163"/>
      <c r="G122" s="143"/>
      <c r="H122" s="163"/>
      <c r="I122" s="143"/>
      <c r="J122" s="163"/>
      <c r="K122" s="150">
        <f t="shared" si="3"/>
        <v>0</v>
      </c>
      <c r="L122" s="147">
        <f t="shared" si="3"/>
        <v>0</v>
      </c>
      <c r="M122" s="134"/>
      <c r="N122" s="133"/>
    </row>
    <row r="123" spans="1:14" outlineLevel="1" x14ac:dyDescent="0.2">
      <c r="A123" s="131">
        <v>6552</v>
      </c>
      <c r="B123" s="131" t="s">
        <v>285</v>
      </c>
      <c r="C123" s="143"/>
      <c r="D123" s="163"/>
      <c r="E123" s="143"/>
      <c r="F123" s="163"/>
      <c r="G123" s="143"/>
      <c r="H123" s="163"/>
      <c r="I123" s="143"/>
      <c r="J123" s="163"/>
      <c r="K123" s="150">
        <f t="shared" si="3"/>
        <v>0</v>
      </c>
      <c r="L123" s="147">
        <f t="shared" si="3"/>
        <v>0</v>
      </c>
      <c r="M123" s="134"/>
      <c r="N123" s="133"/>
    </row>
    <row r="124" spans="1:14" outlineLevel="1" x14ac:dyDescent="0.2">
      <c r="A124" s="131">
        <v>6553</v>
      </c>
      <c r="B124" s="131" t="s">
        <v>286</v>
      </c>
      <c r="C124" s="143"/>
      <c r="D124" s="163"/>
      <c r="E124" s="143"/>
      <c r="F124" s="163"/>
      <c r="G124" s="143"/>
      <c r="H124" s="163"/>
      <c r="I124" s="143">
        <v>9706.8140000000003</v>
      </c>
      <c r="J124" s="163">
        <v>10000</v>
      </c>
      <c r="K124" s="150">
        <f t="shared" si="3"/>
        <v>9706.8140000000003</v>
      </c>
      <c r="L124" s="147">
        <f t="shared" si="3"/>
        <v>10000</v>
      </c>
      <c r="M124" s="134"/>
      <c r="N124" s="133"/>
    </row>
    <row r="125" spans="1:14" outlineLevel="1" x14ac:dyDescent="0.2">
      <c r="A125" s="131">
        <v>6599</v>
      </c>
      <c r="B125" s="131" t="s">
        <v>121</v>
      </c>
      <c r="C125" s="143"/>
      <c r="D125" s="163"/>
      <c r="E125" s="143"/>
      <c r="F125" s="163"/>
      <c r="G125" s="143"/>
      <c r="H125" s="163"/>
      <c r="I125" s="143"/>
      <c r="J125" s="163"/>
      <c r="K125" s="150">
        <f t="shared" si="3"/>
        <v>0</v>
      </c>
      <c r="L125" s="147">
        <f t="shared" si="3"/>
        <v>0</v>
      </c>
      <c r="M125" s="134"/>
      <c r="N125" s="133"/>
    </row>
    <row r="126" spans="1:14" outlineLevel="1" x14ac:dyDescent="0.2">
      <c r="A126" s="131">
        <v>6600</v>
      </c>
      <c r="B126" s="131" t="s">
        <v>122</v>
      </c>
      <c r="C126" s="143">
        <v>26968.09</v>
      </c>
      <c r="D126" s="163">
        <v>20000</v>
      </c>
      <c r="E126" s="143"/>
      <c r="F126" s="163"/>
      <c r="G126" s="143"/>
      <c r="H126" s="163"/>
      <c r="I126" s="143"/>
      <c r="J126" s="163"/>
      <c r="K126" s="150">
        <f t="shared" si="3"/>
        <v>26968.09</v>
      </c>
      <c r="L126" s="147">
        <f t="shared" si="3"/>
        <v>20000</v>
      </c>
      <c r="M126" s="134"/>
      <c r="N126" s="133"/>
    </row>
    <row r="127" spans="1:14" outlineLevel="1" x14ac:dyDescent="0.2">
      <c r="A127" s="131">
        <v>6610</v>
      </c>
      <c r="B127" s="131" t="s">
        <v>123</v>
      </c>
      <c r="C127" s="143">
        <v>301646.89199999999</v>
      </c>
      <c r="D127" s="163">
        <v>150000</v>
      </c>
      <c r="E127" s="143"/>
      <c r="F127" s="163"/>
      <c r="G127" s="143"/>
      <c r="H127" s="163"/>
      <c r="I127" s="143"/>
      <c r="J127" s="163"/>
      <c r="K127" s="150">
        <f t="shared" si="3"/>
        <v>301646.89199999999</v>
      </c>
      <c r="L127" s="147">
        <f t="shared" si="3"/>
        <v>150000</v>
      </c>
      <c r="M127" s="134"/>
      <c r="N127" s="133"/>
    </row>
    <row r="128" spans="1:14" outlineLevel="1" x14ac:dyDescent="0.2">
      <c r="A128" s="131">
        <v>6620</v>
      </c>
      <c r="B128" s="131" t="s">
        <v>242</v>
      </c>
      <c r="C128" s="143"/>
      <c r="D128" s="163"/>
      <c r="E128" s="143"/>
      <c r="F128" s="163"/>
      <c r="G128" s="143"/>
      <c r="H128" s="163"/>
      <c r="I128" s="143"/>
      <c r="J128" s="163"/>
      <c r="K128" s="150">
        <f t="shared" si="3"/>
        <v>0</v>
      </c>
      <c r="L128" s="147">
        <f t="shared" si="3"/>
        <v>0</v>
      </c>
      <c r="M128" s="134"/>
      <c r="N128" s="133"/>
    </row>
    <row r="129" spans="1:14" outlineLevel="1" x14ac:dyDescent="0.2">
      <c r="A129" s="131">
        <v>6640</v>
      </c>
      <c r="B129" s="131" t="s">
        <v>124</v>
      </c>
      <c r="C129" s="143">
        <v>462593.24800000002</v>
      </c>
      <c r="D129" s="163">
        <v>150000</v>
      </c>
      <c r="E129" s="143"/>
      <c r="F129" s="163"/>
      <c r="G129" s="143"/>
      <c r="H129" s="163"/>
      <c r="I129" s="143"/>
      <c r="J129" s="163"/>
      <c r="K129" s="150">
        <f t="shared" si="3"/>
        <v>462593.24800000002</v>
      </c>
      <c r="L129" s="147">
        <f t="shared" si="3"/>
        <v>150000</v>
      </c>
      <c r="M129" s="134"/>
      <c r="N129" s="133"/>
    </row>
    <row r="130" spans="1:14" outlineLevel="1" x14ac:dyDescent="0.2">
      <c r="A130" s="131">
        <v>6641</v>
      </c>
      <c r="B130" s="131" t="s">
        <v>125</v>
      </c>
      <c r="C130" s="143"/>
      <c r="D130" s="163"/>
      <c r="E130" s="143"/>
      <c r="F130" s="163"/>
      <c r="G130" s="143"/>
      <c r="H130" s="163"/>
      <c r="I130" s="143"/>
      <c r="J130" s="163"/>
      <c r="K130" s="150">
        <f t="shared" si="3"/>
        <v>0</v>
      </c>
      <c r="L130" s="147">
        <f t="shared" si="3"/>
        <v>0</v>
      </c>
      <c r="M130" s="134"/>
      <c r="N130" s="133"/>
    </row>
    <row r="131" spans="1:14" outlineLevel="1" x14ac:dyDescent="0.2">
      <c r="A131" s="131">
        <v>6642</v>
      </c>
      <c r="B131" s="131" t="s">
        <v>126</v>
      </c>
      <c r="C131" s="143">
        <v>173998.54399999999</v>
      </c>
      <c r="D131" s="163">
        <v>10000</v>
      </c>
      <c r="E131" s="143"/>
      <c r="F131" s="163"/>
      <c r="G131" s="143"/>
      <c r="H131" s="163"/>
      <c r="I131" s="143"/>
      <c r="J131" s="163"/>
      <c r="K131" s="150">
        <f t="shared" si="3"/>
        <v>173998.54399999999</v>
      </c>
      <c r="L131" s="147">
        <f t="shared" si="3"/>
        <v>10000</v>
      </c>
      <c r="M131" s="134"/>
      <c r="N131" s="133"/>
    </row>
    <row r="132" spans="1:14" outlineLevel="1" x14ac:dyDescent="0.2">
      <c r="A132" s="131">
        <v>6645</v>
      </c>
      <c r="B132" s="131" t="s">
        <v>127</v>
      </c>
      <c r="C132" s="143">
        <v>94952.712</v>
      </c>
      <c r="D132" s="163">
        <v>80000</v>
      </c>
      <c r="E132" s="143"/>
      <c r="F132" s="163"/>
      <c r="G132" s="143"/>
      <c r="H132" s="163"/>
      <c r="I132" s="143"/>
      <c r="J132" s="163"/>
      <c r="K132" s="150">
        <f t="shared" si="3"/>
        <v>94952.712</v>
      </c>
      <c r="L132" s="147">
        <f t="shared" si="3"/>
        <v>80000</v>
      </c>
      <c r="M132" s="134"/>
      <c r="N132" s="133"/>
    </row>
    <row r="133" spans="1:14" outlineLevel="1" x14ac:dyDescent="0.2">
      <c r="A133" s="131">
        <v>6650</v>
      </c>
      <c r="B133" s="131" t="s">
        <v>128</v>
      </c>
      <c r="C133" s="143"/>
      <c r="D133" s="163"/>
      <c r="E133" s="143"/>
      <c r="F133" s="163"/>
      <c r="G133" s="143"/>
      <c r="H133" s="163"/>
      <c r="I133" s="143"/>
      <c r="J133" s="163"/>
      <c r="K133" s="150">
        <f t="shared" si="3"/>
        <v>0</v>
      </c>
      <c r="L133" s="147">
        <f t="shared" si="3"/>
        <v>0</v>
      </c>
      <c r="M133" s="134"/>
      <c r="N133" s="133"/>
    </row>
    <row r="134" spans="1:14" outlineLevel="1" x14ac:dyDescent="0.2">
      <c r="A134" s="131">
        <v>6660</v>
      </c>
      <c r="B134" s="131" t="s">
        <v>129</v>
      </c>
      <c r="C134" s="143">
        <v>221577.56400000001</v>
      </c>
      <c r="D134" s="163">
        <v>220000</v>
      </c>
      <c r="E134" s="143"/>
      <c r="F134" s="163"/>
      <c r="G134" s="143"/>
      <c r="H134" s="163"/>
      <c r="I134" s="143"/>
      <c r="J134" s="163"/>
      <c r="K134" s="150">
        <f t="shared" ref="K134:L180" si="4">C134+E134+G134+I134</f>
        <v>221577.56400000001</v>
      </c>
      <c r="L134" s="147">
        <f t="shared" si="4"/>
        <v>220000</v>
      </c>
      <c r="M134" s="134"/>
      <c r="N134" s="133"/>
    </row>
    <row r="135" spans="1:14" outlineLevel="1" x14ac:dyDescent="0.2">
      <c r="A135" s="131">
        <v>6680</v>
      </c>
      <c r="B135" s="131" t="s">
        <v>130</v>
      </c>
      <c r="C135" s="143">
        <v>831.28</v>
      </c>
      <c r="D135" s="163">
        <v>2000</v>
      </c>
      <c r="E135" s="143">
        <v>18931.32</v>
      </c>
      <c r="F135" s="163">
        <v>18000</v>
      </c>
      <c r="G135" s="143"/>
      <c r="H135" s="163"/>
      <c r="I135" s="143"/>
      <c r="J135" s="163"/>
      <c r="K135" s="150">
        <f t="shared" si="4"/>
        <v>19762.599999999999</v>
      </c>
      <c r="L135" s="147">
        <f t="shared" si="4"/>
        <v>20000</v>
      </c>
      <c r="M135" s="134"/>
      <c r="N135" s="133"/>
    </row>
    <row r="136" spans="1:14" outlineLevel="1" x14ac:dyDescent="0.2">
      <c r="A136" s="131">
        <v>6690</v>
      </c>
      <c r="B136" s="131" t="s">
        <v>131</v>
      </c>
      <c r="C136" s="143"/>
      <c r="D136" s="163"/>
      <c r="E136" s="143">
        <v>13121.87</v>
      </c>
      <c r="F136" s="163">
        <v>13000</v>
      </c>
      <c r="G136" s="143"/>
      <c r="H136" s="163"/>
      <c r="I136" s="143"/>
      <c r="J136" s="163"/>
      <c r="K136" s="150">
        <f t="shared" si="4"/>
        <v>13121.87</v>
      </c>
      <c r="L136" s="147">
        <f t="shared" si="4"/>
        <v>13000</v>
      </c>
      <c r="M136" s="134"/>
      <c r="N136" s="133"/>
    </row>
    <row r="137" spans="1:14" outlineLevel="1" x14ac:dyDescent="0.2">
      <c r="A137" s="131">
        <v>6695</v>
      </c>
      <c r="B137" s="131" t="s">
        <v>132</v>
      </c>
      <c r="C137" s="143"/>
      <c r="D137" s="163"/>
      <c r="E137" s="143">
        <v>16083.99</v>
      </c>
      <c r="F137" s="163">
        <v>16000</v>
      </c>
      <c r="G137" s="143"/>
      <c r="H137" s="163"/>
      <c r="I137" s="143"/>
      <c r="J137" s="163"/>
      <c r="K137" s="150">
        <f t="shared" si="4"/>
        <v>16083.99</v>
      </c>
      <c r="L137" s="147">
        <f t="shared" si="4"/>
        <v>16000</v>
      </c>
      <c r="M137" s="134"/>
      <c r="N137" s="133"/>
    </row>
    <row r="138" spans="1:14" outlineLevel="1" x14ac:dyDescent="0.2">
      <c r="A138" s="131">
        <v>6696</v>
      </c>
      <c r="B138" s="131" t="s">
        <v>296</v>
      </c>
      <c r="C138" s="143"/>
      <c r="D138" s="163"/>
      <c r="E138" s="143">
        <v>58932.89</v>
      </c>
      <c r="F138" s="163">
        <v>70000</v>
      </c>
      <c r="G138" s="143"/>
      <c r="H138" s="163"/>
      <c r="I138" s="143"/>
      <c r="J138" s="163"/>
      <c r="K138" s="150">
        <f t="shared" si="4"/>
        <v>58932.89</v>
      </c>
      <c r="L138" s="147">
        <f t="shared" si="4"/>
        <v>70000</v>
      </c>
      <c r="M138" s="134"/>
      <c r="N138" s="133"/>
    </row>
    <row r="139" spans="1:14" outlineLevel="1" x14ac:dyDescent="0.2">
      <c r="A139" s="131">
        <v>6701</v>
      </c>
      <c r="B139" s="131" t="s">
        <v>261</v>
      </c>
      <c r="C139" s="143"/>
      <c r="D139" s="163"/>
      <c r="E139" s="143"/>
      <c r="F139" s="163"/>
      <c r="G139" s="143"/>
      <c r="H139" s="163"/>
      <c r="I139" s="143"/>
      <c r="J139" s="163"/>
      <c r="K139" s="150">
        <f t="shared" si="4"/>
        <v>0</v>
      </c>
      <c r="L139" s="147">
        <f t="shared" si="4"/>
        <v>0</v>
      </c>
      <c r="M139" s="134"/>
      <c r="N139" s="133"/>
    </row>
    <row r="140" spans="1:14" outlineLevel="1" x14ac:dyDescent="0.2">
      <c r="A140" s="131">
        <v>6705</v>
      </c>
      <c r="B140" s="131" t="s">
        <v>133</v>
      </c>
      <c r="C140" s="143"/>
      <c r="D140" s="163"/>
      <c r="E140" s="143"/>
      <c r="F140" s="163"/>
      <c r="G140" s="143"/>
      <c r="H140" s="163"/>
      <c r="I140" s="143">
        <v>105554.746</v>
      </c>
      <c r="J140" s="163">
        <v>120000</v>
      </c>
      <c r="K140" s="150">
        <f t="shared" si="4"/>
        <v>105554.746</v>
      </c>
      <c r="L140" s="147">
        <f t="shared" si="4"/>
        <v>120000</v>
      </c>
      <c r="M140" s="134"/>
      <c r="N140" s="133"/>
    </row>
    <row r="141" spans="1:14" outlineLevel="1" x14ac:dyDescent="0.2">
      <c r="A141" s="131">
        <v>6720</v>
      </c>
      <c r="B141" s="131" t="s">
        <v>134</v>
      </c>
      <c r="C141" s="143"/>
      <c r="D141" s="163"/>
      <c r="E141" s="143"/>
      <c r="F141" s="163"/>
      <c r="G141" s="143"/>
      <c r="H141" s="163"/>
      <c r="I141" s="143"/>
      <c r="J141" s="163"/>
      <c r="K141" s="150">
        <f t="shared" si="4"/>
        <v>0</v>
      </c>
      <c r="L141" s="147">
        <f t="shared" si="4"/>
        <v>0</v>
      </c>
      <c r="M141" s="134"/>
      <c r="N141" s="133"/>
    </row>
    <row r="142" spans="1:14" outlineLevel="1" x14ac:dyDescent="0.2">
      <c r="A142" s="131">
        <v>6721</v>
      </c>
      <c r="B142" s="131" t="s">
        <v>135</v>
      </c>
      <c r="C142" s="143"/>
      <c r="D142" s="163"/>
      <c r="E142" s="143"/>
      <c r="F142" s="163"/>
      <c r="G142" s="143"/>
      <c r="H142" s="163"/>
      <c r="I142" s="143"/>
      <c r="J142" s="163"/>
      <c r="K142" s="150">
        <f t="shared" si="4"/>
        <v>0</v>
      </c>
      <c r="L142" s="147">
        <f t="shared" si="4"/>
        <v>0</v>
      </c>
      <c r="M142" s="134"/>
      <c r="N142" s="133"/>
    </row>
    <row r="143" spans="1:14" outlineLevel="1" x14ac:dyDescent="0.2">
      <c r="A143" s="131">
        <v>6800</v>
      </c>
      <c r="B143" s="131" t="s">
        <v>136</v>
      </c>
      <c r="C143" s="143"/>
      <c r="D143" s="163">
        <v>200</v>
      </c>
      <c r="E143" s="143">
        <v>2732.1840000000002</v>
      </c>
      <c r="F143" s="163">
        <v>3000</v>
      </c>
      <c r="G143" s="143"/>
      <c r="H143" s="163"/>
      <c r="I143" s="143"/>
      <c r="J143" s="163"/>
      <c r="K143" s="150">
        <f t="shared" si="4"/>
        <v>2732.1840000000002</v>
      </c>
      <c r="L143" s="147">
        <f t="shared" si="4"/>
        <v>3200</v>
      </c>
      <c r="M143" s="134"/>
      <c r="N143" s="133"/>
    </row>
    <row r="144" spans="1:14" outlineLevel="1" x14ac:dyDescent="0.2">
      <c r="A144" s="131">
        <v>6845</v>
      </c>
      <c r="B144" s="131" t="s">
        <v>137</v>
      </c>
      <c r="C144" s="143"/>
      <c r="D144" s="163"/>
      <c r="E144" s="143">
        <v>11883.922</v>
      </c>
      <c r="F144" s="163">
        <v>12000</v>
      </c>
      <c r="G144" s="143"/>
      <c r="H144" s="163"/>
      <c r="I144" s="143"/>
      <c r="J144" s="163"/>
      <c r="K144" s="150">
        <f t="shared" si="4"/>
        <v>11883.922</v>
      </c>
      <c r="L144" s="147">
        <f t="shared" si="4"/>
        <v>12000</v>
      </c>
      <c r="M144" s="134"/>
      <c r="N144" s="133"/>
    </row>
    <row r="145" spans="1:14" outlineLevel="1" x14ac:dyDescent="0.2">
      <c r="A145" s="131">
        <v>6860</v>
      </c>
      <c r="B145" s="131" t="s">
        <v>138</v>
      </c>
      <c r="C145" s="143"/>
      <c r="D145" s="163"/>
      <c r="E145" s="143"/>
      <c r="F145" s="163"/>
      <c r="G145" s="143"/>
      <c r="H145" s="163"/>
      <c r="I145" s="143">
        <v>1455</v>
      </c>
      <c r="J145" s="163">
        <v>1500</v>
      </c>
      <c r="K145" s="150">
        <f t="shared" si="4"/>
        <v>1455</v>
      </c>
      <c r="L145" s="147">
        <f t="shared" si="4"/>
        <v>1500</v>
      </c>
      <c r="M145" s="134"/>
      <c r="N145" s="133"/>
    </row>
    <row r="146" spans="1:14" outlineLevel="1" x14ac:dyDescent="0.2">
      <c r="A146" s="131">
        <v>6861</v>
      </c>
      <c r="B146" s="131" t="s">
        <v>139</v>
      </c>
      <c r="C146" s="143"/>
      <c r="D146" s="163">
        <v>10000</v>
      </c>
      <c r="E146" s="143"/>
      <c r="F146" s="163"/>
      <c r="G146" s="143"/>
      <c r="H146" s="163"/>
      <c r="I146" s="143"/>
      <c r="J146" s="163"/>
      <c r="K146" s="150">
        <f t="shared" si="4"/>
        <v>0</v>
      </c>
      <c r="L146" s="147">
        <f t="shared" si="4"/>
        <v>10000</v>
      </c>
      <c r="M146" s="134"/>
      <c r="N146" s="133"/>
    </row>
    <row r="147" spans="1:14" outlineLevel="1" x14ac:dyDescent="0.2">
      <c r="A147" s="131">
        <v>6862</v>
      </c>
      <c r="B147" s="131" t="s">
        <v>140</v>
      </c>
      <c r="C147" s="143"/>
      <c r="D147" s="163"/>
      <c r="E147" s="143">
        <v>12781</v>
      </c>
      <c r="F147" s="163">
        <v>15000</v>
      </c>
      <c r="G147" s="143"/>
      <c r="H147" s="163"/>
      <c r="I147" s="143"/>
      <c r="J147" s="163"/>
      <c r="K147" s="150">
        <f t="shared" si="4"/>
        <v>12781</v>
      </c>
      <c r="L147" s="147">
        <f t="shared" si="4"/>
        <v>15000</v>
      </c>
      <c r="M147" s="134"/>
      <c r="N147" s="133"/>
    </row>
    <row r="148" spans="1:14" outlineLevel="1" x14ac:dyDescent="0.2">
      <c r="A148" s="131">
        <v>6890</v>
      </c>
      <c r="B148" s="131" t="s">
        <v>141</v>
      </c>
      <c r="C148" s="143"/>
      <c r="D148" s="163"/>
      <c r="E148" s="143"/>
      <c r="F148" s="163"/>
      <c r="G148" s="143"/>
      <c r="H148" s="163"/>
      <c r="I148" s="143">
        <v>8135.04</v>
      </c>
      <c r="J148" s="163">
        <v>10000</v>
      </c>
      <c r="K148" s="150">
        <f t="shared" si="4"/>
        <v>8135.04</v>
      </c>
      <c r="L148" s="147">
        <f t="shared" si="4"/>
        <v>10000</v>
      </c>
      <c r="M148" s="134"/>
      <c r="N148" s="133"/>
    </row>
    <row r="149" spans="1:14" outlineLevel="1" x14ac:dyDescent="0.2">
      <c r="A149" s="131">
        <v>6900</v>
      </c>
      <c r="B149" s="131" t="s">
        <v>142</v>
      </c>
      <c r="C149" s="143"/>
      <c r="D149" s="163"/>
      <c r="E149" s="143">
        <v>421.71199999999999</v>
      </c>
      <c r="F149" s="163"/>
      <c r="G149" s="143"/>
      <c r="H149" s="163"/>
      <c r="I149" s="143"/>
      <c r="J149" s="163"/>
      <c r="K149" s="150">
        <f t="shared" si="4"/>
        <v>421.71199999999999</v>
      </c>
      <c r="L149" s="147">
        <f t="shared" si="4"/>
        <v>0</v>
      </c>
      <c r="M149" s="134"/>
      <c r="N149" s="133"/>
    </row>
    <row r="150" spans="1:14" outlineLevel="1" x14ac:dyDescent="0.2">
      <c r="A150" s="131">
        <v>6903</v>
      </c>
      <c r="B150" s="131" t="s">
        <v>143</v>
      </c>
      <c r="C150" s="143"/>
      <c r="D150" s="163"/>
      <c r="E150" s="143">
        <v>220.76</v>
      </c>
      <c r="F150" s="163"/>
      <c r="G150" s="143"/>
      <c r="H150" s="163"/>
      <c r="I150" s="143"/>
      <c r="J150" s="163"/>
      <c r="K150" s="150">
        <f t="shared" si="4"/>
        <v>220.76</v>
      </c>
      <c r="L150" s="147">
        <f t="shared" si="4"/>
        <v>0</v>
      </c>
      <c r="M150" s="134"/>
      <c r="N150" s="133"/>
    </row>
    <row r="151" spans="1:14" outlineLevel="1" x14ac:dyDescent="0.2">
      <c r="A151" s="131">
        <v>6940</v>
      </c>
      <c r="B151" s="131" t="s">
        <v>144</v>
      </c>
      <c r="C151" s="143"/>
      <c r="D151" s="163"/>
      <c r="E151" s="143"/>
      <c r="F151" s="163"/>
      <c r="G151" s="143"/>
      <c r="H151" s="163"/>
      <c r="I151" s="143"/>
      <c r="J151" s="163"/>
      <c r="K151" s="150">
        <f t="shared" si="4"/>
        <v>0</v>
      </c>
      <c r="L151" s="147">
        <f t="shared" si="4"/>
        <v>0</v>
      </c>
      <c r="M151" s="134"/>
      <c r="N151" s="133"/>
    </row>
    <row r="152" spans="1:14" outlineLevel="1" x14ac:dyDescent="0.2">
      <c r="A152" s="131">
        <v>7000</v>
      </c>
      <c r="B152" s="131" t="s">
        <v>239</v>
      </c>
      <c r="C152" s="143"/>
      <c r="D152" s="163"/>
      <c r="E152" s="143"/>
      <c r="F152" s="163"/>
      <c r="G152" s="143"/>
      <c r="H152" s="163"/>
      <c r="I152" s="143"/>
      <c r="J152" s="163"/>
      <c r="K152" s="150">
        <f t="shared" si="4"/>
        <v>0</v>
      </c>
      <c r="L152" s="147">
        <f t="shared" si="4"/>
        <v>0</v>
      </c>
      <c r="M152" s="134"/>
      <c r="N152" s="133"/>
    </row>
    <row r="153" spans="1:14" outlineLevel="1" x14ac:dyDescent="0.2">
      <c r="A153" s="131">
        <v>7020</v>
      </c>
      <c r="B153" s="131" t="s">
        <v>275</v>
      </c>
      <c r="C153" s="143"/>
      <c r="D153" s="163"/>
      <c r="E153" s="143"/>
      <c r="F153" s="163"/>
      <c r="G153" s="143"/>
      <c r="H153" s="163"/>
      <c r="I153" s="143"/>
      <c r="J153" s="163"/>
      <c r="K153" s="150">
        <f t="shared" si="4"/>
        <v>0</v>
      </c>
      <c r="L153" s="147">
        <f t="shared" si="4"/>
        <v>0</v>
      </c>
      <c r="M153" s="134"/>
      <c r="N153" s="133"/>
    </row>
    <row r="154" spans="1:14" outlineLevel="1" x14ac:dyDescent="0.2">
      <c r="A154" s="131">
        <v>7100</v>
      </c>
      <c r="B154" s="131" t="s">
        <v>253</v>
      </c>
      <c r="C154" s="143"/>
      <c r="D154" s="163"/>
      <c r="E154" s="143"/>
      <c r="F154" s="163"/>
      <c r="G154" s="143"/>
      <c r="H154" s="163"/>
      <c r="I154" s="143"/>
      <c r="J154" s="163"/>
      <c r="K154" s="150">
        <f t="shared" si="4"/>
        <v>0</v>
      </c>
      <c r="L154" s="147">
        <f t="shared" si="4"/>
        <v>0</v>
      </c>
      <c r="M154" s="134"/>
      <c r="N154" s="133"/>
    </row>
    <row r="155" spans="1:14" outlineLevel="1" x14ac:dyDescent="0.2">
      <c r="A155" s="131">
        <v>7101</v>
      </c>
      <c r="B155" s="131" t="s">
        <v>243</v>
      </c>
      <c r="C155" s="143"/>
      <c r="D155" s="163"/>
      <c r="E155" s="143"/>
      <c r="F155" s="163"/>
      <c r="G155" s="143"/>
      <c r="H155" s="163"/>
      <c r="I155" s="143"/>
      <c r="J155" s="163"/>
      <c r="K155" s="150">
        <f t="shared" si="4"/>
        <v>0</v>
      </c>
      <c r="L155" s="147">
        <f t="shared" si="4"/>
        <v>0</v>
      </c>
      <c r="M155" s="134"/>
      <c r="N155" s="133"/>
    </row>
    <row r="156" spans="1:14" outlineLevel="1" x14ac:dyDescent="0.2">
      <c r="A156" s="131">
        <v>7140</v>
      </c>
      <c r="B156" s="131" t="s">
        <v>145</v>
      </c>
      <c r="C156" s="143"/>
      <c r="D156" s="163"/>
      <c r="E156" s="143"/>
      <c r="F156" s="163"/>
      <c r="G156" s="143"/>
      <c r="H156" s="163"/>
      <c r="I156" s="143"/>
      <c r="J156" s="163"/>
      <c r="K156" s="150">
        <f t="shared" si="4"/>
        <v>0</v>
      </c>
      <c r="L156" s="147">
        <f t="shared" si="4"/>
        <v>0</v>
      </c>
      <c r="M156" s="134"/>
      <c r="N156" s="133"/>
    </row>
    <row r="157" spans="1:14" outlineLevel="1" x14ac:dyDescent="0.2">
      <c r="A157" s="131">
        <v>7320</v>
      </c>
      <c r="B157" s="131" t="s">
        <v>146</v>
      </c>
      <c r="C157" s="143"/>
      <c r="D157" s="163"/>
      <c r="E157" s="143"/>
      <c r="F157" s="163"/>
      <c r="G157" s="143"/>
      <c r="H157" s="163"/>
      <c r="I157" s="143"/>
      <c r="J157" s="163"/>
      <c r="K157" s="150">
        <f t="shared" si="4"/>
        <v>0</v>
      </c>
      <c r="L157" s="147">
        <f t="shared" si="4"/>
        <v>0</v>
      </c>
      <c r="M157" s="134"/>
      <c r="N157" s="133"/>
    </row>
    <row r="158" spans="1:14" outlineLevel="1" x14ac:dyDescent="0.2">
      <c r="A158" s="131">
        <v>7323</v>
      </c>
      <c r="B158" s="131" t="s">
        <v>147</v>
      </c>
      <c r="C158" s="143"/>
      <c r="D158" s="163"/>
      <c r="E158" s="143"/>
      <c r="F158" s="163"/>
      <c r="G158" s="143"/>
      <c r="H158" s="163"/>
      <c r="I158" s="143"/>
      <c r="J158" s="163"/>
      <c r="K158" s="150">
        <f t="shared" si="4"/>
        <v>0</v>
      </c>
      <c r="L158" s="147">
        <f t="shared" si="4"/>
        <v>0</v>
      </c>
      <c r="M158" s="134"/>
      <c r="N158" s="133"/>
    </row>
    <row r="159" spans="1:14" outlineLevel="1" x14ac:dyDescent="0.2">
      <c r="A159" s="131">
        <v>7324</v>
      </c>
      <c r="B159" s="131" t="s">
        <v>148</v>
      </c>
      <c r="C159" s="143">
        <v>210</v>
      </c>
      <c r="D159" s="163"/>
      <c r="E159" s="143"/>
      <c r="F159" s="163"/>
      <c r="G159" s="143"/>
      <c r="H159" s="163"/>
      <c r="I159" s="143"/>
      <c r="J159" s="163"/>
      <c r="K159" s="150">
        <f t="shared" si="4"/>
        <v>210</v>
      </c>
      <c r="L159" s="147">
        <f t="shared" si="4"/>
        <v>0</v>
      </c>
      <c r="M159" s="134"/>
      <c r="N159" s="133"/>
    </row>
    <row r="160" spans="1:14" outlineLevel="1" x14ac:dyDescent="0.2">
      <c r="A160" s="131">
        <v>7328</v>
      </c>
      <c r="B160" s="131" t="s">
        <v>149</v>
      </c>
      <c r="C160" s="143"/>
      <c r="D160" s="163"/>
      <c r="E160" s="143"/>
      <c r="F160" s="163"/>
      <c r="G160" s="143"/>
      <c r="H160" s="163"/>
      <c r="I160" s="143"/>
      <c r="J160" s="163"/>
      <c r="K160" s="150">
        <f t="shared" si="4"/>
        <v>0</v>
      </c>
      <c r="L160" s="147">
        <f t="shared" si="4"/>
        <v>0</v>
      </c>
      <c r="M160" s="134"/>
      <c r="N160" s="133"/>
    </row>
    <row r="161" spans="1:15" outlineLevel="1" x14ac:dyDescent="0.2">
      <c r="A161" s="131">
        <v>7350</v>
      </c>
      <c r="B161" s="131" t="s">
        <v>150</v>
      </c>
      <c r="C161" s="143"/>
      <c r="D161" s="163"/>
      <c r="E161" s="143"/>
      <c r="F161" s="163"/>
      <c r="G161" s="143"/>
      <c r="H161" s="163"/>
      <c r="I161" s="143"/>
      <c r="J161" s="163"/>
      <c r="K161" s="150">
        <f t="shared" si="4"/>
        <v>0</v>
      </c>
      <c r="L161" s="147">
        <f t="shared" si="4"/>
        <v>0</v>
      </c>
      <c r="M161" s="134"/>
      <c r="N161" s="133"/>
    </row>
    <row r="162" spans="1:15" outlineLevel="1" x14ac:dyDescent="0.2">
      <c r="A162" s="131">
        <v>7400</v>
      </c>
      <c r="B162" s="131" t="s">
        <v>295</v>
      </c>
      <c r="C162" s="143">
        <v>2000</v>
      </c>
      <c r="D162" s="163">
        <v>2000</v>
      </c>
      <c r="E162" s="143"/>
      <c r="F162" s="163"/>
      <c r="G162" s="143"/>
      <c r="H162" s="163"/>
      <c r="I162" s="143"/>
      <c r="J162" s="163"/>
      <c r="K162" s="150">
        <f t="shared" si="4"/>
        <v>2000</v>
      </c>
      <c r="L162" s="147">
        <f t="shared" si="4"/>
        <v>2000</v>
      </c>
      <c r="M162" s="134"/>
      <c r="N162" s="133"/>
    </row>
    <row r="163" spans="1:15" outlineLevel="1" x14ac:dyDescent="0.2">
      <c r="A163" s="131">
        <v>7410</v>
      </c>
      <c r="B163" s="131" t="s">
        <v>151</v>
      </c>
      <c r="C163" s="143"/>
      <c r="D163" s="163"/>
      <c r="E163" s="143"/>
      <c r="F163" s="163"/>
      <c r="G163" s="143"/>
      <c r="H163" s="163"/>
      <c r="I163" s="143">
        <v>11140</v>
      </c>
      <c r="J163" s="163">
        <v>15000</v>
      </c>
      <c r="K163" s="150">
        <f t="shared" si="4"/>
        <v>11140</v>
      </c>
      <c r="L163" s="147">
        <f t="shared" si="4"/>
        <v>15000</v>
      </c>
      <c r="M163" s="134"/>
      <c r="N163" s="133"/>
    </row>
    <row r="164" spans="1:15" outlineLevel="1" x14ac:dyDescent="0.2">
      <c r="A164" s="131">
        <v>7420</v>
      </c>
      <c r="B164" s="131" t="s">
        <v>152</v>
      </c>
      <c r="C164" s="143">
        <v>629</v>
      </c>
      <c r="D164" s="163"/>
      <c r="E164" s="143">
        <v>2173</v>
      </c>
      <c r="F164" s="163">
        <v>3000</v>
      </c>
      <c r="G164" s="143"/>
      <c r="H164" s="163"/>
      <c r="I164" s="143"/>
      <c r="J164" s="163"/>
      <c r="K164" s="150">
        <f t="shared" si="4"/>
        <v>2802</v>
      </c>
      <c r="L164" s="147">
        <f t="shared" si="4"/>
        <v>3000</v>
      </c>
      <c r="M164" s="134"/>
      <c r="N164" s="133"/>
    </row>
    <row r="165" spans="1:15" outlineLevel="1" x14ac:dyDescent="0.2">
      <c r="A165" s="131">
        <v>7450</v>
      </c>
      <c r="B165" s="131" t="s">
        <v>153</v>
      </c>
      <c r="C165" s="143"/>
      <c r="D165" s="163"/>
      <c r="E165" s="143"/>
      <c r="F165" s="163"/>
      <c r="G165" s="143"/>
      <c r="H165" s="163"/>
      <c r="I165" s="143">
        <v>95000</v>
      </c>
      <c r="J165" s="163">
        <v>95000</v>
      </c>
      <c r="K165" s="150">
        <f t="shared" si="4"/>
        <v>95000</v>
      </c>
      <c r="L165" s="147">
        <f t="shared" si="4"/>
        <v>95000</v>
      </c>
      <c r="M165" s="134"/>
      <c r="N165" s="133"/>
    </row>
    <row r="166" spans="1:15" outlineLevel="1" x14ac:dyDescent="0.2">
      <c r="A166" s="131">
        <v>7451</v>
      </c>
      <c r="B166" s="131" t="s">
        <v>154</v>
      </c>
      <c r="C166" s="143"/>
      <c r="D166" s="163"/>
      <c r="E166" s="143"/>
      <c r="F166" s="163"/>
      <c r="G166" s="143"/>
      <c r="H166" s="163"/>
      <c r="I166" s="143">
        <v>30000</v>
      </c>
      <c r="J166" s="163">
        <v>30000</v>
      </c>
      <c r="K166" s="150">
        <f t="shared" si="4"/>
        <v>30000</v>
      </c>
      <c r="L166" s="147">
        <f t="shared" si="4"/>
        <v>30000</v>
      </c>
      <c r="M166" s="134"/>
      <c r="N166" s="133"/>
    </row>
    <row r="167" spans="1:15" outlineLevel="1" x14ac:dyDescent="0.2">
      <c r="A167" s="131">
        <v>7452</v>
      </c>
      <c r="B167" s="131" t="s">
        <v>155</v>
      </c>
      <c r="C167" s="143"/>
      <c r="D167" s="163"/>
      <c r="E167" s="143"/>
      <c r="F167" s="163"/>
      <c r="G167" s="143"/>
      <c r="H167" s="163"/>
      <c r="I167" s="143"/>
      <c r="J167" s="163"/>
      <c r="K167" s="150">
        <f t="shared" si="4"/>
        <v>0</v>
      </c>
      <c r="L167" s="147">
        <f t="shared" si="4"/>
        <v>0</v>
      </c>
      <c r="M167" s="134"/>
      <c r="N167" s="133"/>
    </row>
    <row r="168" spans="1:15" outlineLevel="1" x14ac:dyDescent="0.2">
      <c r="A168" s="131">
        <v>7500</v>
      </c>
      <c r="B168" s="131" t="s">
        <v>156</v>
      </c>
      <c r="C168" s="143"/>
      <c r="D168" s="163"/>
      <c r="E168" s="143"/>
      <c r="F168" s="163"/>
      <c r="G168" s="143"/>
      <c r="H168" s="163"/>
      <c r="I168" s="143"/>
      <c r="J168" s="163"/>
      <c r="K168" s="150">
        <f t="shared" si="4"/>
        <v>0</v>
      </c>
      <c r="L168" s="147">
        <f t="shared" si="4"/>
        <v>0</v>
      </c>
      <c r="M168" s="134"/>
      <c r="N168" s="133"/>
    </row>
    <row r="169" spans="1:15" outlineLevel="1" x14ac:dyDescent="0.2">
      <c r="A169" s="131">
        <v>7510</v>
      </c>
      <c r="B169" s="131" t="s">
        <v>156</v>
      </c>
      <c r="C169" s="143"/>
      <c r="D169" s="163"/>
      <c r="E169" s="143"/>
      <c r="F169" s="163"/>
      <c r="G169" s="143"/>
      <c r="H169" s="163"/>
      <c r="I169" s="143">
        <v>48063.039599999996</v>
      </c>
      <c r="J169" s="163">
        <v>55000</v>
      </c>
      <c r="K169" s="150">
        <f t="shared" si="4"/>
        <v>48063.039599999996</v>
      </c>
      <c r="L169" s="147">
        <f t="shared" si="4"/>
        <v>55000</v>
      </c>
      <c r="M169" s="134"/>
      <c r="N169" s="133"/>
    </row>
    <row r="170" spans="1:15" outlineLevel="1" x14ac:dyDescent="0.2">
      <c r="A170" s="131">
        <v>7740</v>
      </c>
      <c r="B170" s="131" t="s">
        <v>256</v>
      </c>
      <c r="C170" s="143">
        <v>103.11</v>
      </c>
      <c r="D170" s="163"/>
      <c r="E170" s="143">
        <v>0.6</v>
      </c>
      <c r="F170" s="163"/>
      <c r="G170" s="143"/>
      <c r="H170" s="163"/>
      <c r="I170" s="143">
        <v>1.84</v>
      </c>
      <c r="J170" s="163"/>
      <c r="K170" s="150">
        <f t="shared" si="4"/>
        <v>105.55</v>
      </c>
      <c r="L170" s="147">
        <f t="shared" si="4"/>
        <v>0</v>
      </c>
      <c r="M170" s="134"/>
      <c r="N170" s="133"/>
      <c r="O170" s="197"/>
    </row>
    <row r="171" spans="1:15" outlineLevel="1" x14ac:dyDescent="0.2">
      <c r="A171" s="131">
        <v>7770</v>
      </c>
      <c r="B171" s="131" t="s">
        <v>157</v>
      </c>
      <c r="C171" s="143">
        <v>1903.25</v>
      </c>
      <c r="D171" s="163">
        <v>2500</v>
      </c>
      <c r="E171" s="143">
        <v>725</v>
      </c>
      <c r="F171" s="163">
        <v>725</v>
      </c>
      <c r="G171" s="143"/>
      <c r="H171" s="163"/>
      <c r="I171" s="143">
        <v>300</v>
      </c>
      <c r="J171" s="163">
        <v>500</v>
      </c>
      <c r="K171" s="150">
        <f t="shared" si="4"/>
        <v>2928.25</v>
      </c>
      <c r="L171" s="147">
        <f t="shared" si="4"/>
        <v>3725</v>
      </c>
      <c r="M171" s="134"/>
      <c r="N171" s="133"/>
      <c r="O171" s="15"/>
    </row>
    <row r="172" spans="1:15" outlineLevel="1" x14ac:dyDescent="0.2">
      <c r="A172" s="131">
        <v>7771</v>
      </c>
      <c r="B172" s="131" t="s">
        <v>158</v>
      </c>
      <c r="C172" s="143"/>
      <c r="D172" s="163"/>
      <c r="E172" s="143"/>
      <c r="F172" s="163"/>
      <c r="G172" s="143"/>
      <c r="H172" s="163"/>
      <c r="I172" s="143"/>
      <c r="J172" s="163"/>
      <c r="K172" s="150">
        <f t="shared" si="4"/>
        <v>0</v>
      </c>
      <c r="L172" s="147">
        <f t="shared" si="4"/>
        <v>0</v>
      </c>
      <c r="M172" s="134"/>
      <c r="N172" s="133"/>
    </row>
    <row r="173" spans="1:15" outlineLevel="1" x14ac:dyDescent="0.2">
      <c r="A173" s="131">
        <v>7780</v>
      </c>
      <c r="B173" s="131" t="s">
        <v>240</v>
      </c>
      <c r="C173" s="143">
        <v>1794.46</v>
      </c>
      <c r="D173" s="163">
        <v>2000</v>
      </c>
      <c r="E173" s="143">
        <v>382.12</v>
      </c>
      <c r="F173" s="163"/>
      <c r="G173" s="143"/>
      <c r="H173" s="163"/>
      <c r="I173" s="143"/>
      <c r="J173" s="163"/>
      <c r="K173" s="150">
        <f t="shared" si="4"/>
        <v>2176.58</v>
      </c>
      <c r="L173" s="147">
        <f t="shared" si="4"/>
        <v>2000</v>
      </c>
      <c r="M173" s="134"/>
      <c r="N173" s="133"/>
    </row>
    <row r="174" spans="1:15" outlineLevel="1" x14ac:dyDescent="0.2">
      <c r="A174" s="131">
        <v>7781</v>
      </c>
      <c r="B174" s="131" t="s">
        <v>159</v>
      </c>
      <c r="C174" s="143"/>
      <c r="D174" s="163"/>
      <c r="E174" s="143"/>
      <c r="F174" s="163"/>
      <c r="G174" s="143"/>
      <c r="H174" s="163"/>
      <c r="I174" s="143"/>
      <c r="J174" s="163"/>
      <c r="K174" s="150">
        <f t="shared" si="4"/>
        <v>0</v>
      </c>
      <c r="L174" s="147">
        <f t="shared" si="4"/>
        <v>0</v>
      </c>
      <c r="M174" s="134"/>
      <c r="N174" s="133"/>
    </row>
    <row r="175" spans="1:15" outlineLevel="1" x14ac:dyDescent="0.2">
      <c r="A175" s="131">
        <v>7782</v>
      </c>
      <c r="B175" s="131" t="s">
        <v>272</v>
      </c>
      <c r="C175" s="143">
        <v>1126.5899999999999</v>
      </c>
      <c r="D175" s="163"/>
      <c r="E175" s="143"/>
      <c r="F175" s="163"/>
      <c r="G175" s="143"/>
      <c r="H175" s="163"/>
      <c r="I175" s="143"/>
      <c r="J175" s="163"/>
      <c r="K175" s="150">
        <f t="shared" si="4"/>
        <v>1126.5899999999999</v>
      </c>
      <c r="L175" s="147">
        <f t="shared" si="4"/>
        <v>0</v>
      </c>
      <c r="M175" s="134"/>
      <c r="N175" s="133"/>
    </row>
    <row r="176" spans="1:15" outlineLevel="1" x14ac:dyDescent="0.2">
      <c r="A176" s="131">
        <v>7783</v>
      </c>
      <c r="B176" s="131" t="s">
        <v>273</v>
      </c>
      <c r="C176" s="143">
        <v>3748</v>
      </c>
      <c r="D176" s="163">
        <v>4000</v>
      </c>
      <c r="E176" s="143">
        <v>904.73</v>
      </c>
      <c r="F176" s="163">
        <v>900</v>
      </c>
      <c r="G176" s="143"/>
      <c r="H176" s="163"/>
      <c r="I176" s="143"/>
      <c r="J176" s="163"/>
      <c r="K176" s="150">
        <f t="shared" si="4"/>
        <v>4652.7299999999996</v>
      </c>
      <c r="L176" s="147">
        <f t="shared" si="4"/>
        <v>4900</v>
      </c>
      <c r="M176" s="134"/>
      <c r="N176" s="133"/>
    </row>
    <row r="177" spans="1:15" outlineLevel="1" x14ac:dyDescent="0.2">
      <c r="A177" s="131">
        <v>7790</v>
      </c>
      <c r="B177" s="131" t="s">
        <v>160</v>
      </c>
      <c r="C177" s="143"/>
      <c r="D177" s="163"/>
      <c r="E177" s="143">
        <v>123.75</v>
      </c>
      <c r="F177" s="163"/>
      <c r="G177" s="143"/>
      <c r="H177" s="163"/>
      <c r="I177" s="143"/>
      <c r="J177" s="163"/>
      <c r="K177" s="150">
        <f t="shared" si="4"/>
        <v>123.75</v>
      </c>
      <c r="L177" s="147">
        <f t="shared" si="4"/>
        <v>0</v>
      </c>
      <c r="M177" s="134"/>
      <c r="N177" s="133"/>
    </row>
    <row r="178" spans="1:15" outlineLevel="1" x14ac:dyDescent="0.2">
      <c r="A178" s="131">
        <v>7791</v>
      </c>
      <c r="B178" s="131" t="s">
        <v>161</v>
      </c>
      <c r="C178" s="143"/>
      <c r="D178" s="163"/>
      <c r="E178" s="143"/>
      <c r="F178" s="163"/>
      <c r="G178" s="143"/>
      <c r="H178" s="163"/>
      <c r="I178" s="143"/>
      <c r="J178" s="163"/>
      <c r="K178" s="150">
        <f t="shared" si="4"/>
        <v>0</v>
      </c>
      <c r="L178" s="147">
        <f t="shared" si="4"/>
        <v>0</v>
      </c>
      <c r="M178" s="134"/>
      <c r="N178" s="133"/>
    </row>
    <row r="179" spans="1:15" outlineLevel="1" x14ac:dyDescent="0.2">
      <c r="A179" s="131">
        <v>7799</v>
      </c>
      <c r="B179" s="131" t="s">
        <v>162</v>
      </c>
      <c r="C179" s="143"/>
      <c r="D179" s="163"/>
      <c r="E179" s="143"/>
      <c r="F179" s="163"/>
      <c r="G179" s="143"/>
      <c r="H179" s="163"/>
      <c r="I179" s="143"/>
      <c r="J179" s="163"/>
      <c r="K179" s="150">
        <f t="shared" si="4"/>
        <v>0</v>
      </c>
      <c r="L179" s="147">
        <f t="shared" si="4"/>
        <v>0</v>
      </c>
      <c r="M179" s="134"/>
      <c r="N179" s="133"/>
    </row>
    <row r="180" spans="1:15" outlineLevel="1" x14ac:dyDescent="0.2">
      <c r="A180" s="131">
        <v>7830</v>
      </c>
      <c r="B180" s="131" t="s">
        <v>163</v>
      </c>
      <c r="C180" s="143"/>
      <c r="D180" s="163"/>
      <c r="E180" s="143"/>
      <c r="F180" s="163"/>
      <c r="G180" s="143"/>
      <c r="H180" s="163"/>
      <c r="I180" s="143"/>
      <c r="J180" s="163"/>
      <c r="K180" s="150">
        <f t="shared" si="4"/>
        <v>0</v>
      </c>
      <c r="L180" s="147">
        <f t="shared" si="4"/>
        <v>0</v>
      </c>
      <c r="M180" s="134"/>
      <c r="N180" s="133"/>
      <c r="O180" s="198"/>
    </row>
    <row r="181" spans="1:15" s="2" customFormat="1" x14ac:dyDescent="0.2">
      <c r="B181" s="138" t="s">
        <v>13</v>
      </c>
      <c r="C181" s="150">
        <f t="shared" ref="C181:L181" si="5">SUM(C69:C180)</f>
        <v>1792631.7680000002</v>
      </c>
      <c r="D181" s="147">
        <f t="shared" si="5"/>
        <v>2052150</v>
      </c>
      <c r="E181" s="150">
        <f t="shared" si="5"/>
        <v>753188.22600000002</v>
      </c>
      <c r="F181" s="147">
        <f t="shared" si="5"/>
        <v>680236</v>
      </c>
      <c r="G181" s="150">
        <f t="shared" si="5"/>
        <v>5000</v>
      </c>
      <c r="H181" s="147">
        <f t="shared" si="5"/>
        <v>0</v>
      </c>
      <c r="I181" s="150">
        <f t="shared" si="5"/>
        <v>310578.51960000006</v>
      </c>
      <c r="J181" s="147">
        <f t="shared" si="5"/>
        <v>358500</v>
      </c>
      <c r="K181" s="150">
        <f t="shared" si="5"/>
        <v>2861398.5135999997</v>
      </c>
      <c r="L181" s="147">
        <f t="shared" si="5"/>
        <v>3090886</v>
      </c>
      <c r="M181" s="152"/>
      <c r="N181" s="140"/>
      <c r="O181" s="199"/>
    </row>
    <row r="182" spans="1:15" s="2" customFormat="1" x14ac:dyDescent="0.2">
      <c r="B182" s="138"/>
      <c r="C182" s="150"/>
      <c r="D182" s="170"/>
      <c r="E182" s="150"/>
      <c r="F182" s="170"/>
      <c r="G182" s="150"/>
      <c r="H182" s="170"/>
      <c r="I182" s="150"/>
      <c r="J182" s="170"/>
      <c r="K182" s="150"/>
      <c r="L182" s="147"/>
      <c r="M182" s="152"/>
      <c r="N182" s="140"/>
    </row>
    <row r="183" spans="1:15" x14ac:dyDescent="0.2">
      <c r="A183" s="132"/>
      <c r="B183" s="132"/>
      <c r="C183" s="150"/>
      <c r="D183" s="170"/>
      <c r="E183" s="150"/>
      <c r="F183" s="170"/>
      <c r="G183" s="150"/>
      <c r="H183" s="170"/>
      <c r="I183" s="150"/>
      <c r="J183" s="170"/>
      <c r="K183" s="150"/>
      <c r="L183" s="147"/>
      <c r="M183" s="134"/>
      <c r="N183" s="133"/>
    </row>
    <row r="184" spans="1:15" s="2" customFormat="1" outlineLevel="2" x14ac:dyDescent="0.2">
      <c r="A184" s="132">
        <v>8040</v>
      </c>
      <c r="B184" s="132" t="s">
        <v>164</v>
      </c>
      <c r="C184" s="143"/>
      <c r="D184" s="163">
        <v>-40000</v>
      </c>
      <c r="E184" s="143"/>
      <c r="F184" s="163"/>
      <c r="G184" s="143"/>
      <c r="H184" s="163"/>
      <c r="I184" s="143"/>
      <c r="J184" s="163"/>
      <c r="K184" s="150">
        <f>C184+E184+G184+I184</f>
        <v>0</v>
      </c>
      <c r="L184" s="147">
        <f>D184+F184+H184+J184</f>
        <v>-40000</v>
      </c>
      <c r="M184" s="152"/>
      <c r="N184" s="140"/>
    </row>
    <row r="185" spans="1:15" s="2" customFormat="1" outlineLevel="2" x14ac:dyDescent="0.2">
      <c r="A185" s="132">
        <v>8050</v>
      </c>
      <c r="B185" s="132" t="s">
        <v>165</v>
      </c>
      <c r="C185" s="143"/>
      <c r="D185" s="163"/>
      <c r="E185" s="143"/>
      <c r="F185" s="163"/>
      <c r="G185" s="143"/>
      <c r="H185" s="163"/>
      <c r="I185" s="143"/>
      <c r="J185" s="163"/>
      <c r="K185" s="150">
        <f t="shared" ref="K185:K193" si="6">C185+E185+G185+I185</f>
        <v>0</v>
      </c>
      <c r="L185" s="147">
        <f t="shared" ref="L185:L193" si="7">D185+F185+H185+J185</f>
        <v>0</v>
      </c>
      <c r="M185" s="152"/>
      <c r="N185" s="140"/>
    </row>
    <row r="186" spans="1:15" s="2" customFormat="1" outlineLevel="2" x14ac:dyDescent="0.2">
      <c r="A186" s="132">
        <v>8051</v>
      </c>
      <c r="B186" s="132" t="s">
        <v>166</v>
      </c>
      <c r="C186" s="143"/>
      <c r="D186" s="163"/>
      <c r="E186" s="143">
        <v>-10136</v>
      </c>
      <c r="F186" s="163"/>
      <c r="G186" s="143">
        <v>-34</v>
      </c>
      <c r="H186" s="163"/>
      <c r="I186" s="143">
        <v>-1023</v>
      </c>
      <c r="J186" s="163"/>
      <c r="K186" s="150">
        <f t="shared" si="6"/>
        <v>-11193</v>
      </c>
      <c r="L186" s="147">
        <f t="shared" si="7"/>
        <v>0</v>
      </c>
      <c r="M186" s="152"/>
      <c r="N186" s="140"/>
    </row>
    <row r="187" spans="1:15" s="2" customFormat="1" outlineLevel="2" x14ac:dyDescent="0.2">
      <c r="A187" s="132">
        <v>8056</v>
      </c>
      <c r="B187" s="132" t="s">
        <v>283</v>
      </c>
      <c r="C187" s="143"/>
      <c r="D187" s="163"/>
      <c r="E187" s="143"/>
      <c r="F187" s="163"/>
      <c r="G187" s="143"/>
      <c r="H187" s="163"/>
      <c r="I187" s="143"/>
      <c r="J187" s="163"/>
      <c r="K187" s="150">
        <f t="shared" si="6"/>
        <v>0</v>
      </c>
      <c r="L187" s="147">
        <f t="shared" si="7"/>
        <v>0</v>
      </c>
      <c r="M187" s="152"/>
      <c r="N187" s="140"/>
    </row>
    <row r="188" spans="1:15" s="2" customFormat="1" outlineLevel="2" x14ac:dyDescent="0.2">
      <c r="A188" s="132">
        <v>8079</v>
      </c>
      <c r="B188" s="132" t="s">
        <v>255</v>
      </c>
      <c r="C188" s="143"/>
      <c r="D188" s="163"/>
      <c r="E188" s="143"/>
      <c r="F188" s="163"/>
      <c r="G188" s="143"/>
      <c r="H188" s="163"/>
      <c r="I188" s="143">
        <v>-4915</v>
      </c>
      <c r="J188" s="163"/>
      <c r="K188" s="150">
        <f t="shared" si="6"/>
        <v>-4915</v>
      </c>
      <c r="L188" s="147">
        <f t="shared" si="7"/>
        <v>0</v>
      </c>
      <c r="M188" s="152"/>
      <c r="N188" s="140"/>
    </row>
    <row r="189" spans="1:15" outlineLevel="2" x14ac:dyDescent="0.2">
      <c r="A189" s="132">
        <v>8140</v>
      </c>
      <c r="B189" s="132" t="s">
        <v>167</v>
      </c>
      <c r="C189" s="143"/>
      <c r="D189" s="163"/>
      <c r="E189" s="143"/>
      <c r="F189" s="163"/>
      <c r="G189" s="143"/>
      <c r="H189" s="163"/>
      <c r="I189" s="143"/>
      <c r="J189" s="163"/>
      <c r="K189" s="150">
        <f t="shared" si="6"/>
        <v>0</v>
      </c>
      <c r="L189" s="147">
        <f t="shared" si="7"/>
        <v>0</v>
      </c>
      <c r="M189" s="134"/>
      <c r="N189" s="133"/>
    </row>
    <row r="190" spans="1:15" outlineLevel="2" x14ac:dyDescent="0.2">
      <c r="A190" s="132">
        <v>8141</v>
      </c>
      <c r="B190" s="132" t="s">
        <v>168</v>
      </c>
      <c r="C190" s="143"/>
      <c r="D190" s="163"/>
      <c r="E190" s="143"/>
      <c r="F190" s="163"/>
      <c r="G190" s="143"/>
      <c r="H190" s="163"/>
      <c r="I190" s="143">
        <v>161.69</v>
      </c>
      <c r="J190" s="163"/>
      <c r="K190" s="150">
        <f t="shared" si="6"/>
        <v>161.69</v>
      </c>
      <c r="L190" s="147">
        <f t="shared" si="7"/>
        <v>0</v>
      </c>
      <c r="M190" s="134"/>
      <c r="N190" s="133"/>
    </row>
    <row r="191" spans="1:15" outlineLevel="2" x14ac:dyDescent="0.2">
      <c r="A191" s="132">
        <v>8151</v>
      </c>
      <c r="B191" s="132" t="s">
        <v>249</v>
      </c>
      <c r="C191" s="150">
        <v>-71</v>
      </c>
      <c r="D191" s="163"/>
      <c r="E191" s="143"/>
      <c r="F191" s="163"/>
      <c r="G191" s="143"/>
      <c r="H191" s="163"/>
      <c r="I191" s="143"/>
      <c r="J191" s="163"/>
      <c r="K191" s="150">
        <f t="shared" si="6"/>
        <v>-71</v>
      </c>
      <c r="L191" s="147">
        <f t="shared" si="7"/>
        <v>0</v>
      </c>
      <c r="M191" s="134"/>
      <c r="N191" s="133"/>
    </row>
    <row r="192" spans="1:15" outlineLevel="2" x14ac:dyDescent="0.2">
      <c r="A192" s="132">
        <v>8155</v>
      </c>
      <c r="B192" s="132" t="s">
        <v>169</v>
      </c>
      <c r="C192" s="150">
        <v>369.9</v>
      </c>
      <c r="D192" s="163"/>
      <c r="E192" s="143">
        <v>646.23</v>
      </c>
      <c r="F192" s="163"/>
      <c r="G192" s="143"/>
      <c r="H192" s="163"/>
      <c r="I192" s="143">
        <v>209</v>
      </c>
      <c r="J192" s="163"/>
      <c r="K192" s="150">
        <f t="shared" si="6"/>
        <v>1225.1300000000001</v>
      </c>
      <c r="L192" s="147">
        <f t="shared" si="7"/>
        <v>0</v>
      </c>
      <c r="M192" s="134"/>
      <c r="N192" s="133"/>
    </row>
    <row r="193" spans="1:14" outlineLevel="2" x14ac:dyDescent="0.2">
      <c r="A193" s="132">
        <v>8160</v>
      </c>
      <c r="B193" s="132" t="s">
        <v>250</v>
      </c>
      <c r="C193" s="143"/>
      <c r="D193" s="163"/>
      <c r="E193" s="143"/>
      <c r="F193" s="163"/>
      <c r="G193" s="143"/>
      <c r="H193" s="163"/>
      <c r="I193" s="143"/>
      <c r="J193" s="163"/>
      <c r="K193" s="150">
        <f t="shared" si="6"/>
        <v>0</v>
      </c>
      <c r="L193" s="147">
        <f t="shared" si="7"/>
        <v>0</v>
      </c>
      <c r="M193" s="134"/>
      <c r="N193" s="133"/>
    </row>
    <row r="194" spans="1:14" s="2" customFormat="1" x14ac:dyDescent="0.2">
      <c r="B194" s="138" t="s">
        <v>228</v>
      </c>
      <c r="C194" s="150">
        <f t="shared" ref="C194:L194" si="8">SUM(C184:C193)</f>
        <v>298.89999999999998</v>
      </c>
      <c r="D194" s="170">
        <f>SUM(D184:D193)</f>
        <v>-40000</v>
      </c>
      <c r="E194" s="150">
        <f t="shared" si="8"/>
        <v>-9489.77</v>
      </c>
      <c r="F194" s="170">
        <f t="shared" si="8"/>
        <v>0</v>
      </c>
      <c r="G194" s="150">
        <f t="shared" si="8"/>
        <v>-34</v>
      </c>
      <c r="H194" s="170">
        <f t="shared" si="8"/>
        <v>0</v>
      </c>
      <c r="I194" s="150">
        <f t="shared" si="8"/>
        <v>-5567.31</v>
      </c>
      <c r="J194" s="170">
        <f t="shared" si="8"/>
        <v>0</v>
      </c>
      <c r="K194" s="150">
        <f t="shared" si="8"/>
        <v>-14792.18</v>
      </c>
      <c r="L194" s="147">
        <f t="shared" si="8"/>
        <v>-40000</v>
      </c>
      <c r="M194" s="152"/>
      <c r="N194" s="140"/>
    </row>
    <row r="195" spans="1:14" x14ac:dyDescent="0.2">
      <c r="A195" s="132"/>
      <c r="B195" s="132"/>
      <c r="C195" s="150"/>
      <c r="D195" s="170"/>
      <c r="E195" s="150"/>
      <c r="F195" s="170"/>
      <c r="G195" s="150"/>
      <c r="H195" s="170"/>
      <c r="I195" s="150"/>
      <c r="J195" s="170"/>
      <c r="K195" s="150"/>
      <c r="L195" s="147"/>
      <c r="M195" s="134"/>
      <c r="N195" s="133"/>
    </row>
    <row r="196" spans="1:14" s="2" customFormat="1" x14ac:dyDescent="0.2">
      <c r="B196" s="138" t="s">
        <v>229</v>
      </c>
      <c r="C196" s="150">
        <f t="shared" ref="C196:L196" si="9">C66-C181-C194</f>
        <v>120224.84149999978</v>
      </c>
      <c r="D196" s="147">
        <f t="shared" si="9"/>
        <v>-92350</v>
      </c>
      <c r="E196" s="150">
        <f>E66-E181-E194</f>
        <v>-72431.226000000039</v>
      </c>
      <c r="F196" s="147">
        <f t="shared" si="9"/>
        <v>-20236</v>
      </c>
      <c r="G196" s="150">
        <f t="shared" si="9"/>
        <v>-4966</v>
      </c>
      <c r="H196" s="147">
        <f t="shared" si="9"/>
        <v>0</v>
      </c>
      <c r="I196" s="150">
        <f t="shared" si="9"/>
        <v>189858.69039999996</v>
      </c>
      <c r="J196" s="147">
        <f t="shared" si="9"/>
        <v>193500</v>
      </c>
      <c r="K196" s="150">
        <f t="shared" si="9"/>
        <v>232686.30590000033</v>
      </c>
      <c r="L196" s="147">
        <f t="shared" si="9"/>
        <v>80914</v>
      </c>
      <c r="M196" s="152"/>
      <c r="N196" s="140"/>
    </row>
    <row r="197" spans="1:14" x14ac:dyDescent="0.2">
      <c r="A197" s="132"/>
      <c r="B197" s="132"/>
      <c r="C197" s="147"/>
      <c r="D197" s="167"/>
      <c r="E197" s="147"/>
      <c r="F197" s="167"/>
      <c r="G197" s="147"/>
      <c r="H197" s="167"/>
      <c r="I197" s="147"/>
      <c r="J197" s="167"/>
      <c r="K197" s="147"/>
      <c r="L197" s="150"/>
      <c r="M197" s="134"/>
      <c r="N197" s="133"/>
    </row>
    <row r="198" spans="1:14" x14ac:dyDescent="0.2">
      <c r="A198" s="132"/>
      <c r="B198" s="132"/>
      <c r="C198" s="147"/>
      <c r="D198" s="167"/>
      <c r="E198" s="147"/>
      <c r="F198" s="167"/>
      <c r="G198" s="147"/>
      <c r="H198" s="167"/>
      <c r="I198" s="147"/>
      <c r="J198" s="167"/>
      <c r="K198" s="147"/>
      <c r="L198" s="150"/>
      <c r="M198" s="134"/>
      <c r="N198" s="133"/>
    </row>
    <row r="199" spans="1:14" x14ac:dyDescent="0.2">
      <c r="C199" s="164"/>
      <c r="D199" s="143"/>
      <c r="E199" s="164"/>
      <c r="F199" s="143"/>
      <c r="G199" s="164"/>
      <c r="H199" s="143"/>
      <c r="I199" s="164"/>
      <c r="J199" s="143"/>
      <c r="K199" s="164"/>
      <c r="L199" s="141"/>
      <c r="M199" s="133"/>
      <c r="N199" s="133"/>
    </row>
    <row r="200" spans="1:14" x14ac:dyDescent="0.2">
      <c r="C200" s="164"/>
      <c r="D200" s="143"/>
      <c r="E200" s="164"/>
      <c r="F200" s="143"/>
      <c r="G200" s="164"/>
      <c r="H200" s="143"/>
      <c r="I200" s="164"/>
      <c r="J200" s="143"/>
      <c r="K200" s="164"/>
      <c r="L200" s="141"/>
      <c r="M200" s="133"/>
      <c r="N200" s="133"/>
    </row>
    <row r="201" spans="1:14" x14ac:dyDescent="0.2">
      <c r="C201" s="164"/>
      <c r="D201" s="143"/>
      <c r="E201" s="164"/>
      <c r="F201" s="143"/>
      <c r="G201" s="164"/>
      <c r="H201" s="143"/>
      <c r="I201" s="164"/>
      <c r="J201" s="143"/>
      <c r="K201" s="164"/>
      <c r="L201" s="141"/>
      <c r="M201" s="133"/>
      <c r="N201" s="133"/>
    </row>
    <row r="202" spans="1:14" x14ac:dyDescent="0.2">
      <c r="C202" s="164"/>
      <c r="D202" s="143"/>
      <c r="E202" s="164"/>
      <c r="F202" s="143"/>
      <c r="G202" s="164"/>
      <c r="H202" s="143"/>
      <c r="I202" s="164"/>
      <c r="J202" s="141"/>
      <c r="K202" s="164"/>
      <c r="L202" s="141"/>
      <c r="M202" s="133"/>
      <c r="N202" s="133"/>
    </row>
    <row r="203" spans="1:14" x14ac:dyDescent="0.2">
      <c r="C203" s="164"/>
      <c r="D203" s="143"/>
      <c r="E203" s="164"/>
      <c r="F203" s="143"/>
      <c r="G203" s="164"/>
      <c r="H203" s="143"/>
      <c r="I203" s="164"/>
      <c r="J203" s="141"/>
      <c r="K203" s="164"/>
      <c r="L203" s="141"/>
      <c r="M203" s="133"/>
      <c r="N203" s="133"/>
    </row>
    <row r="204" spans="1:14" x14ac:dyDescent="0.2">
      <c r="C204" s="164"/>
      <c r="D204" s="143"/>
      <c r="E204" s="164"/>
      <c r="F204" s="143"/>
      <c r="G204" s="164"/>
      <c r="H204" s="143"/>
      <c r="I204" s="164"/>
      <c r="J204" s="141"/>
      <c r="K204" s="164"/>
      <c r="L204" s="141"/>
      <c r="M204" s="133"/>
      <c r="N204" s="133"/>
    </row>
    <row r="205" spans="1:14" x14ac:dyDescent="0.2">
      <c r="C205" s="164"/>
      <c r="D205" s="143"/>
      <c r="E205" s="164"/>
      <c r="F205" s="143"/>
      <c r="G205" s="164"/>
      <c r="H205" s="143"/>
      <c r="I205" s="164"/>
      <c r="J205" s="141"/>
      <c r="K205" s="164"/>
      <c r="L205" s="141"/>
      <c r="M205" s="133"/>
      <c r="N205" s="133"/>
    </row>
    <row r="206" spans="1:14" x14ac:dyDescent="0.2">
      <c r="C206" s="164"/>
      <c r="D206" s="143"/>
      <c r="E206" s="164"/>
      <c r="F206" s="143"/>
      <c r="G206" s="164"/>
      <c r="H206" s="143"/>
      <c r="I206" s="164"/>
      <c r="J206" s="141"/>
      <c r="K206" s="164"/>
      <c r="L206" s="141"/>
      <c r="M206" s="133"/>
      <c r="N206" s="133"/>
    </row>
    <row r="207" spans="1:14" x14ac:dyDescent="0.2">
      <c r="C207" s="164"/>
      <c r="D207" s="143"/>
      <c r="E207" s="164"/>
      <c r="F207" s="143"/>
      <c r="G207" s="164"/>
      <c r="H207" s="143"/>
      <c r="I207" s="164"/>
      <c r="J207" s="141"/>
      <c r="K207" s="164"/>
      <c r="L207" s="141"/>
      <c r="M207" s="133"/>
      <c r="N207" s="133"/>
    </row>
    <row r="208" spans="1:14" x14ac:dyDescent="0.2">
      <c r="C208" s="164"/>
      <c r="D208" s="143"/>
      <c r="E208" s="164"/>
      <c r="F208" s="143"/>
      <c r="G208" s="164"/>
      <c r="H208" s="143"/>
      <c r="I208" s="164"/>
      <c r="J208" s="141"/>
      <c r="K208" s="164"/>
      <c r="L208" s="141"/>
      <c r="M208" s="133"/>
      <c r="N208" s="133"/>
    </row>
    <row r="209" spans="3:14" x14ac:dyDescent="0.2">
      <c r="C209" s="164"/>
      <c r="D209" s="143"/>
      <c r="E209" s="164"/>
      <c r="F209" s="143"/>
      <c r="G209" s="164"/>
      <c r="H209" s="143"/>
      <c r="I209" s="164"/>
      <c r="J209" s="141"/>
      <c r="K209" s="164"/>
      <c r="L209" s="141"/>
      <c r="M209" s="133"/>
      <c r="N209" s="133"/>
    </row>
    <row r="210" spans="3:14" x14ac:dyDescent="0.2">
      <c r="C210" s="164"/>
      <c r="D210" s="143"/>
      <c r="E210" s="164"/>
      <c r="F210" s="143"/>
      <c r="G210" s="164"/>
      <c r="H210" s="143"/>
      <c r="I210" s="164"/>
      <c r="J210" s="141"/>
      <c r="K210" s="164"/>
      <c r="L210" s="141"/>
      <c r="M210" s="133"/>
      <c r="N210" s="133"/>
    </row>
    <row r="211" spans="3:14" x14ac:dyDescent="0.2">
      <c r="C211" s="164"/>
      <c r="D211" s="143"/>
      <c r="E211" s="164"/>
      <c r="F211" s="143"/>
      <c r="G211" s="164"/>
      <c r="H211" s="143"/>
      <c r="I211" s="164"/>
      <c r="J211" s="141"/>
      <c r="K211" s="164"/>
      <c r="L211" s="141"/>
      <c r="M211" s="133"/>
      <c r="N211" s="133"/>
    </row>
    <row r="212" spans="3:14" x14ac:dyDescent="0.2">
      <c r="C212" s="164"/>
      <c r="D212" s="143"/>
      <c r="E212" s="164"/>
      <c r="F212" s="143"/>
      <c r="G212" s="164"/>
      <c r="H212" s="143"/>
      <c r="I212" s="164"/>
      <c r="J212" s="141"/>
      <c r="K212" s="164"/>
      <c r="L212" s="141"/>
      <c r="M212" s="133"/>
      <c r="N212" s="133"/>
    </row>
    <row r="213" spans="3:14" x14ac:dyDescent="0.2">
      <c r="C213" s="164"/>
      <c r="D213" s="143"/>
      <c r="E213" s="164"/>
      <c r="F213" s="143"/>
      <c r="G213" s="164"/>
      <c r="H213" s="143"/>
      <c r="I213" s="164"/>
      <c r="J213" s="141"/>
      <c r="K213" s="164"/>
      <c r="L213" s="141"/>
      <c r="M213" s="133"/>
      <c r="N213" s="133"/>
    </row>
    <row r="214" spans="3:14" x14ac:dyDescent="0.2">
      <c r="C214" s="164"/>
      <c r="D214" s="143"/>
      <c r="E214" s="164"/>
      <c r="F214" s="143"/>
      <c r="G214" s="164"/>
      <c r="H214" s="143"/>
      <c r="I214" s="164"/>
      <c r="J214" s="141"/>
      <c r="K214" s="164"/>
      <c r="L214" s="141"/>
      <c r="M214" s="133"/>
      <c r="N214" s="133"/>
    </row>
    <row r="215" spans="3:14" x14ac:dyDescent="0.2">
      <c r="C215" s="164"/>
      <c r="D215" s="143"/>
      <c r="E215" s="164"/>
      <c r="F215" s="143"/>
      <c r="G215" s="164"/>
      <c r="H215" s="143"/>
      <c r="I215" s="164"/>
      <c r="J215" s="141"/>
      <c r="K215" s="164"/>
      <c r="L215" s="141"/>
      <c r="M215" s="133"/>
      <c r="N215" s="133"/>
    </row>
    <row r="216" spans="3:14" x14ac:dyDescent="0.2">
      <c r="C216" s="164"/>
      <c r="D216" s="143"/>
      <c r="E216" s="164"/>
      <c r="F216" s="143"/>
      <c r="G216" s="164"/>
      <c r="H216" s="143"/>
      <c r="I216" s="164"/>
      <c r="J216" s="141"/>
      <c r="K216" s="164"/>
      <c r="L216" s="141"/>
      <c r="M216" s="133"/>
      <c r="N216" s="133"/>
    </row>
    <row r="217" spans="3:14" x14ac:dyDescent="0.2">
      <c r="C217" s="164"/>
      <c r="D217" s="143"/>
      <c r="E217" s="164"/>
      <c r="F217" s="143"/>
      <c r="G217" s="164"/>
      <c r="H217" s="143"/>
      <c r="I217" s="164"/>
      <c r="J217" s="141"/>
      <c r="K217" s="164"/>
      <c r="L217" s="141"/>
      <c r="M217" s="133"/>
      <c r="N217" s="133"/>
    </row>
    <row r="218" spans="3:14" x14ac:dyDescent="0.2">
      <c r="C218" s="164"/>
      <c r="D218" s="143"/>
      <c r="E218" s="164"/>
      <c r="F218" s="143"/>
      <c r="G218" s="164"/>
      <c r="H218" s="143"/>
      <c r="I218" s="164"/>
      <c r="J218" s="141"/>
      <c r="K218" s="164"/>
      <c r="L218" s="141"/>
      <c r="M218" s="133"/>
      <c r="N218" s="133"/>
    </row>
    <row r="219" spans="3:14" x14ac:dyDescent="0.2">
      <c r="C219" s="164"/>
      <c r="D219" s="143"/>
      <c r="E219" s="164"/>
      <c r="F219" s="143"/>
      <c r="G219" s="164"/>
      <c r="H219" s="143"/>
      <c r="I219" s="164"/>
      <c r="J219" s="141"/>
      <c r="K219" s="164"/>
      <c r="L219" s="141"/>
      <c r="M219" s="133"/>
      <c r="N219" s="133"/>
    </row>
    <row r="220" spans="3:14" x14ac:dyDescent="0.2">
      <c r="C220" s="164"/>
      <c r="D220" s="143"/>
      <c r="E220" s="164"/>
      <c r="F220" s="143"/>
      <c r="G220" s="164"/>
      <c r="H220" s="143"/>
      <c r="I220" s="164"/>
      <c r="J220" s="141"/>
      <c r="K220" s="164"/>
      <c r="L220" s="141"/>
      <c r="M220" s="133"/>
      <c r="N220" s="133"/>
    </row>
    <row r="221" spans="3:14" x14ac:dyDescent="0.2">
      <c r="C221" s="164"/>
      <c r="D221" s="143"/>
      <c r="E221" s="164"/>
      <c r="F221" s="143"/>
      <c r="G221" s="164"/>
      <c r="H221" s="143"/>
      <c r="I221" s="164"/>
      <c r="J221" s="141"/>
      <c r="K221" s="164"/>
      <c r="L221" s="141"/>
      <c r="M221" s="133"/>
      <c r="N221" s="133"/>
    </row>
    <row r="222" spans="3:14" x14ac:dyDescent="0.2">
      <c r="C222" s="164"/>
      <c r="D222" s="143"/>
      <c r="E222" s="164"/>
      <c r="F222" s="143"/>
      <c r="G222" s="164"/>
      <c r="H222" s="143"/>
      <c r="I222" s="164"/>
      <c r="J222" s="141"/>
      <c r="K222" s="164"/>
      <c r="L222" s="141"/>
      <c r="M222" s="133"/>
      <c r="N222" s="133"/>
    </row>
    <row r="223" spans="3:14" x14ac:dyDescent="0.2">
      <c r="C223" s="164"/>
      <c r="D223" s="143"/>
      <c r="E223" s="164"/>
      <c r="F223" s="143"/>
      <c r="G223" s="164"/>
      <c r="H223" s="143"/>
      <c r="I223" s="164"/>
      <c r="J223" s="141"/>
      <c r="K223" s="164"/>
      <c r="L223" s="141"/>
      <c r="M223" s="133"/>
      <c r="N223" s="133"/>
    </row>
    <row r="224" spans="3:14" x14ac:dyDescent="0.2">
      <c r="C224" s="164"/>
      <c r="D224" s="143"/>
      <c r="E224" s="164"/>
      <c r="F224" s="143"/>
      <c r="G224" s="164"/>
      <c r="H224" s="143"/>
      <c r="I224" s="164"/>
      <c r="J224" s="141"/>
      <c r="K224" s="164"/>
      <c r="L224" s="141"/>
      <c r="M224" s="133"/>
      <c r="N224" s="133"/>
    </row>
    <row r="225" spans="3:14" x14ac:dyDescent="0.2">
      <c r="C225" s="164"/>
      <c r="D225" s="143"/>
      <c r="E225" s="164"/>
      <c r="F225" s="143"/>
      <c r="G225" s="164"/>
      <c r="H225" s="143"/>
      <c r="I225" s="164"/>
      <c r="J225" s="141"/>
      <c r="K225" s="164"/>
      <c r="L225" s="141"/>
      <c r="M225" s="133"/>
      <c r="N225" s="133"/>
    </row>
    <row r="226" spans="3:14" x14ac:dyDescent="0.2">
      <c r="C226" s="164"/>
      <c r="D226" s="143"/>
      <c r="E226" s="164"/>
      <c r="F226" s="143"/>
      <c r="G226" s="164"/>
      <c r="H226" s="143"/>
      <c r="I226" s="164"/>
      <c r="J226" s="141"/>
      <c r="K226" s="164"/>
      <c r="L226" s="141"/>
      <c r="M226" s="133"/>
      <c r="N226" s="133"/>
    </row>
    <row r="227" spans="3:14" x14ac:dyDescent="0.2">
      <c r="C227" s="165"/>
      <c r="D227" s="137"/>
      <c r="E227" s="165"/>
      <c r="F227" s="137"/>
      <c r="G227" s="165"/>
      <c r="H227" s="137"/>
      <c r="I227" s="165"/>
      <c r="J227" s="131"/>
      <c r="K227" s="165"/>
      <c r="L227" s="131"/>
    </row>
    <row r="228" spans="3:14" x14ac:dyDescent="0.2">
      <c r="C228" s="165"/>
      <c r="D228" s="137"/>
      <c r="E228" s="165"/>
      <c r="F228" s="137"/>
      <c r="G228" s="165"/>
      <c r="H228" s="137"/>
      <c r="I228" s="165"/>
      <c r="J228" s="131"/>
      <c r="K228" s="165"/>
      <c r="L228" s="131"/>
    </row>
    <row r="229" spans="3:14" x14ac:dyDescent="0.2">
      <c r="C229" s="165"/>
      <c r="D229" s="137"/>
      <c r="E229" s="165"/>
      <c r="F229" s="137"/>
      <c r="G229" s="165"/>
      <c r="H229" s="137"/>
      <c r="I229" s="165"/>
      <c r="J229" s="131"/>
      <c r="K229" s="165"/>
      <c r="L229" s="131"/>
    </row>
    <row r="230" spans="3:14" x14ac:dyDescent="0.2">
      <c r="C230" s="165"/>
      <c r="D230" s="137"/>
      <c r="E230" s="165"/>
      <c r="F230" s="137"/>
      <c r="G230" s="165"/>
      <c r="H230" s="137"/>
      <c r="I230" s="165"/>
      <c r="J230" s="131"/>
      <c r="K230" s="165"/>
      <c r="L230" s="131"/>
    </row>
    <row r="231" spans="3:14" x14ac:dyDescent="0.2">
      <c r="C231" s="165"/>
      <c r="D231" s="137"/>
      <c r="E231" s="165"/>
      <c r="F231" s="137"/>
      <c r="G231" s="165"/>
      <c r="H231" s="137"/>
      <c r="I231" s="165"/>
      <c r="J231" s="131"/>
      <c r="K231" s="165"/>
      <c r="L231" s="131"/>
    </row>
    <row r="232" spans="3:14" x14ac:dyDescent="0.2">
      <c r="C232" s="165"/>
      <c r="D232" s="137"/>
      <c r="E232" s="165"/>
      <c r="F232" s="137"/>
      <c r="G232" s="165"/>
      <c r="H232" s="137"/>
      <c r="I232" s="165"/>
      <c r="J232" s="131"/>
      <c r="K232" s="165"/>
      <c r="L232" s="131"/>
    </row>
    <row r="233" spans="3:14" x14ac:dyDescent="0.2">
      <c r="C233" s="165"/>
      <c r="D233" s="137"/>
      <c r="E233" s="165"/>
      <c r="F233" s="137"/>
      <c r="G233" s="165"/>
      <c r="H233" s="137"/>
      <c r="I233" s="165"/>
      <c r="J233" s="131"/>
      <c r="K233" s="165"/>
      <c r="L233" s="131"/>
    </row>
    <row r="234" spans="3:14" x14ac:dyDescent="0.2">
      <c r="C234" s="165"/>
      <c r="D234" s="137"/>
      <c r="E234" s="165"/>
      <c r="F234" s="131"/>
      <c r="G234" s="165"/>
      <c r="H234" s="131"/>
      <c r="I234" s="165"/>
      <c r="J234" s="131"/>
      <c r="K234" s="165"/>
    </row>
    <row r="235" spans="3:14" x14ac:dyDescent="0.2">
      <c r="C235" s="165"/>
      <c r="D235" s="168"/>
      <c r="E235" s="165"/>
      <c r="F235" s="131"/>
      <c r="G235" s="165"/>
      <c r="H235" s="131"/>
      <c r="I235" s="165"/>
      <c r="J235" s="131"/>
      <c r="K235" s="165"/>
    </row>
    <row r="236" spans="3:14" x14ac:dyDescent="0.2">
      <c r="C236" s="165"/>
      <c r="D236" s="168"/>
      <c r="E236" s="165"/>
      <c r="F236" s="131"/>
      <c r="G236" s="165"/>
      <c r="H236" s="131"/>
      <c r="I236" s="165"/>
      <c r="J236" s="131"/>
      <c r="K236" s="165"/>
    </row>
    <row r="237" spans="3:14" x14ac:dyDescent="0.2">
      <c r="C237" s="165"/>
      <c r="D237" s="168"/>
      <c r="E237" s="165"/>
      <c r="F237" s="131"/>
      <c r="G237" s="165"/>
      <c r="H237" s="131"/>
      <c r="I237" s="165"/>
      <c r="J237" s="131"/>
      <c r="K237" s="165"/>
    </row>
    <row r="238" spans="3:14" x14ac:dyDescent="0.2">
      <c r="C238" s="165"/>
      <c r="D238" s="168"/>
      <c r="E238" s="165"/>
      <c r="F238" s="131"/>
      <c r="G238" s="165"/>
      <c r="H238" s="131"/>
      <c r="I238" s="165"/>
      <c r="J238" s="131"/>
      <c r="K238" s="165"/>
    </row>
    <row r="239" spans="3:14" x14ac:dyDescent="0.2">
      <c r="C239" s="165"/>
      <c r="D239" s="168"/>
      <c r="E239" s="165"/>
      <c r="F239" s="131"/>
      <c r="G239" s="165"/>
      <c r="H239" s="131"/>
      <c r="I239" s="165"/>
      <c r="J239" s="131"/>
      <c r="K239" s="165"/>
    </row>
    <row r="240" spans="3:14" x14ac:dyDescent="0.2">
      <c r="C240" s="165"/>
      <c r="D240" s="168"/>
      <c r="E240" s="165"/>
      <c r="F240" s="131"/>
      <c r="G240" s="165"/>
      <c r="H240" s="131"/>
      <c r="I240" s="165"/>
      <c r="J240" s="131"/>
      <c r="K240" s="165"/>
    </row>
    <row r="241" spans="3:11" x14ac:dyDescent="0.2">
      <c r="C241" s="165"/>
      <c r="D241" s="168"/>
      <c r="E241" s="165"/>
      <c r="F241" s="131"/>
      <c r="G241" s="165"/>
      <c r="H241" s="131"/>
      <c r="I241" s="165"/>
      <c r="J241" s="131"/>
      <c r="K241" s="165"/>
    </row>
    <row r="242" spans="3:11" x14ac:dyDescent="0.2">
      <c r="C242" s="165"/>
      <c r="D242" s="168"/>
      <c r="E242" s="165"/>
      <c r="F242" s="131"/>
      <c r="G242" s="165"/>
      <c r="H242" s="131"/>
      <c r="I242" s="165"/>
      <c r="J242" s="131"/>
      <c r="K242" s="165"/>
    </row>
    <row r="243" spans="3:11" x14ac:dyDescent="0.2">
      <c r="C243" s="165"/>
      <c r="D243" s="168"/>
      <c r="E243" s="165"/>
      <c r="F243" s="131"/>
      <c r="G243" s="165"/>
      <c r="H243" s="131"/>
      <c r="I243" s="165"/>
      <c r="J243" s="131"/>
      <c r="K243" s="165"/>
    </row>
    <row r="244" spans="3:11" x14ac:dyDescent="0.2">
      <c r="C244" s="165"/>
      <c r="D244" s="168"/>
      <c r="E244" s="165"/>
      <c r="F244" s="131"/>
      <c r="G244" s="165"/>
      <c r="H244" s="131"/>
      <c r="I244" s="165"/>
      <c r="J244" s="131"/>
      <c r="K244" s="165"/>
    </row>
    <row r="245" spans="3:11" x14ac:dyDescent="0.2">
      <c r="C245" s="165"/>
      <c r="D245" s="168"/>
      <c r="E245" s="165"/>
      <c r="F245" s="131"/>
      <c r="G245" s="165"/>
      <c r="H245" s="131"/>
      <c r="I245" s="165"/>
      <c r="J245" s="131"/>
      <c r="K245" s="165"/>
    </row>
    <row r="246" spans="3:11" x14ac:dyDescent="0.2">
      <c r="C246" s="165"/>
      <c r="D246" s="168"/>
      <c r="E246" s="165"/>
      <c r="F246" s="131"/>
      <c r="G246" s="165"/>
      <c r="H246" s="131"/>
      <c r="I246" s="165"/>
      <c r="J246" s="131"/>
      <c r="K246" s="165"/>
    </row>
    <row r="247" spans="3:11" x14ac:dyDescent="0.2">
      <c r="C247" s="165"/>
      <c r="D247" s="168"/>
      <c r="E247" s="165"/>
      <c r="F247" s="131"/>
      <c r="G247" s="165"/>
      <c r="H247" s="131"/>
      <c r="I247" s="165"/>
      <c r="J247" s="131"/>
      <c r="K247" s="165"/>
    </row>
    <row r="248" spans="3:11" x14ac:dyDescent="0.2">
      <c r="C248" s="165"/>
      <c r="D248" s="168"/>
      <c r="E248" s="165"/>
      <c r="F248" s="131"/>
      <c r="G248" s="165"/>
      <c r="H248" s="131"/>
      <c r="I248" s="165"/>
      <c r="J248" s="131"/>
      <c r="K248" s="165"/>
    </row>
    <row r="249" spans="3:11" x14ac:dyDescent="0.2">
      <c r="C249" s="165"/>
      <c r="D249" s="168"/>
      <c r="E249" s="165"/>
      <c r="F249" s="131"/>
      <c r="G249" s="165"/>
      <c r="H249" s="131"/>
      <c r="I249" s="165"/>
      <c r="J249" s="131"/>
      <c r="K249" s="165"/>
    </row>
    <row r="250" spans="3:11" x14ac:dyDescent="0.2">
      <c r="C250" s="165"/>
      <c r="D250" s="168"/>
      <c r="E250" s="165"/>
      <c r="F250" s="131"/>
      <c r="G250" s="165"/>
      <c r="H250" s="131"/>
      <c r="I250" s="165"/>
      <c r="J250" s="131"/>
      <c r="K250" s="165"/>
    </row>
    <row r="251" spans="3:11" x14ac:dyDescent="0.2">
      <c r="C251" s="165"/>
      <c r="D251" s="168"/>
      <c r="E251" s="165"/>
      <c r="F251" s="131"/>
      <c r="G251" s="165"/>
      <c r="H251" s="131"/>
      <c r="I251" s="165"/>
      <c r="J251" s="131"/>
      <c r="K251" s="165"/>
    </row>
    <row r="252" spans="3:11" x14ac:dyDescent="0.2">
      <c r="C252" s="165"/>
      <c r="D252" s="168"/>
      <c r="E252" s="165"/>
      <c r="F252" s="131"/>
      <c r="G252" s="165"/>
      <c r="H252" s="131"/>
      <c r="I252" s="165"/>
      <c r="J252" s="131"/>
      <c r="K252" s="165"/>
    </row>
    <row r="253" spans="3:11" x14ac:dyDescent="0.2">
      <c r="C253" s="165"/>
      <c r="D253" s="168"/>
      <c r="E253" s="165"/>
      <c r="F253" s="131"/>
      <c r="G253" s="165"/>
      <c r="H253" s="131"/>
      <c r="I253" s="165"/>
      <c r="J253" s="131"/>
      <c r="K253" s="165"/>
    </row>
    <row r="254" spans="3:11" x14ac:dyDescent="0.2">
      <c r="C254" s="165"/>
      <c r="D254" s="168"/>
      <c r="E254" s="165"/>
      <c r="F254" s="131"/>
      <c r="G254" s="165"/>
      <c r="H254" s="131"/>
      <c r="I254" s="165"/>
      <c r="J254" s="131"/>
      <c r="K254" s="165"/>
    </row>
    <row r="255" spans="3:11" x14ac:dyDescent="0.2">
      <c r="C255" s="165"/>
      <c r="D255" s="168"/>
      <c r="E255" s="165"/>
      <c r="F255" s="131"/>
      <c r="G255" s="165"/>
      <c r="H255" s="131"/>
      <c r="I255" s="165"/>
      <c r="J255" s="131"/>
      <c r="K255" s="165"/>
    </row>
    <row r="256" spans="3:11" x14ac:dyDescent="0.2">
      <c r="C256" s="165"/>
      <c r="D256" s="168"/>
      <c r="E256" s="165"/>
      <c r="F256" s="131"/>
      <c r="G256" s="165"/>
      <c r="H256" s="131"/>
      <c r="I256" s="165"/>
      <c r="J256" s="131"/>
      <c r="K256" s="165"/>
    </row>
    <row r="257" spans="3:11" x14ac:dyDescent="0.2">
      <c r="C257" s="165"/>
      <c r="D257" s="168"/>
      <c r="E257" s="165"/>
      <c r="F257" s="131"/>
      <c r="G257" s="165"/>
      <c r="H257" s="131"/>
      <c r="I257" s="165"/>
      <c r="J257" s="131"/>
      <c r="K257" s="165"/>
    </row>
    <row r="258" spans="3:11" x14ac:dyDescent="0.2">
      <c r="C258" s="165"/>
      <c r="D258" s="168"/>
      <c r="E258" s="165"/>
      <c r="F258" s="131"/>
      <c r="G258" s="165"/>
      <c r="H258" s="131"/>
      <c r="I258" s="165"/>
      <c r="J258" s="131"/>
      <c r="K258" s="165"/>
    </row>
    <row r="259" spans="3:11" x14ac:dyDescent="0.2">
      <c r="C259" s="165"/>
      <c r="D259" s="168"/>
      <c r="E259" s="165"/>
      <c r="F259" s="131"/>
      <c r="G259" s="165"/>
      <c r="H259" s="131"/>
      <c r="I259" s="165"/>
      <c r="J259" s="131"/>
      <c r="K259" s="165"/>
    </row>
    <row r="260" spans="3:11" x14ac:dyDescent="0.2">
      <c r="C260" s="165"/>
      <c r="D260" s="168"/>
      <c r="E260" s="165"/>
      <c r="F260" s="131"/>
      <c r="G260" s="165"/>
      <c r="H260" s="131"/>
      <c r="I260" s="165"/>
      <c r="J260" s="131"/>
      <c r="K260" s="165"/>
    </row>
    <row r="261" spans="3:11" x14ac:dyDescent="0.2">
      <c r="C261" s="165"/>
      <c r="D261" s="168"/>
      <c r="E261" s="165"/>
      <c r="F261" s="131"/>
      <c r="G261" s="165"/>
      <c r="H261" s="131"/>
      <c r="I261" s="165"/>
      <c r="J261" s="131"/>
      <c r="K261" s="165"/>
    </row>
    <row r="262" spans="3:11" x14ac:dyDescent="0.2">
      <c r="C262" s="165"/>
      <c r="D262" s="168"/>
      <c r="E262" s="165"/>
      <c r="F262" s="131"/>
      <c r="G262" s="165"/>
      <c r="H262" s="131"/>
      <c r="I262" s="165"/>
      <c r="J262" s="131"/>
      <c r="K262" s="165"/>
    </row>
    <row r="263" spans="3:11" x14ac:dyDescent="0.2">
      <c r="C263" s="165"/>
      <c r="D263" s="168"/>
      <c r="E263" s="165"/>
      <c r="F263" s="131"/>
      <c r="G263" s="165"/>
      <c r="H263" s="131"/>
      <c r="I263" s="165"/>
      <c r="J263" s="131"/>
      <c r="K263" s="165"/>
    </row>
    <row r="264" spans="3:11" x14ac:dyDescent="0.2">
      <c r="C264" s="165"/>
      <c r="D264" s="168"/>
      <c r="E264" s="165"/>
      <c r="F264" s="131"/>
      <c r="G264" s="165"/>
      <c r="H264" s="131"/>
      <c r="I264" s="165"/>
      <c r="J264" s="131"/>
      <c r="K264" s="165"/>
    </row>
    <row r="265" spans="3:11" x14ac:dyDescent="0.2">
      <c r="C265" s="165"/>
      <c r="D265" s="168"/>
      <c r="E265" s="165"/>
      <c r="F265" s="131"/>
      <c r="G265" s="165"/>
      <c r="H265" s="131"/>
      <c r="I265" s="165"/>
      <c r="J265" s="131"/>
      <c r="K265" s="165"/>
    </row>
    <row r="266" spans="3:11" x14ac:dyDescent="0.2">
      <c r="C266" s="165"/>
      <c r="E266" s="165"/>
      <c r="F266" s="131"/>
      <c r="H266" s="131"/>
      <c r="I266" s="165"/>
      <c r="J266" s="131"/>
      <c r="K266" s="165"/>
    </row>
    <row r="267" spans="3:11" x14ac:dyDescent="0.2">
      <c r="C267" s="165"/>
      <c r="E267" s="165"/>
      <c r="F267" s="131"/>
      <c r="H267" s="131"/>
      <c r="I267" s="165"/>
      <c r="J267" s="131"/>
      <c r="K267" s="165"/>
    </row>
    <row r="268" spans="3:11" x14ac:dyDescent="0.2">
      <c r="C268" s="165"/>
      <c r="E268" s="165"/>
      <c r="F268" s="131"/>
      <c r="H268" s="131"/>
      <c r="I268" s="165"/>
      <c r="J268" s="131"/>
      <c r="K268" s="165"/>
    </row>
    <row r="269" spans="3:11" x14ac:dyDescent="0.2">
      <c r="C269" s="165"/>
      <c r="E269" s="165"/>
      <c r="F269" s="131"/>
      <c r="H269" s="131"/>
      <c r="I269" s="165"/>
      <c r="J269" s="131"/>
      <c r="K269" s="165"/>
    </row>
    <row r="270" spans="3:11" x14ac:dyDescent="0.2">
      <c r="C270" s="165"/>
      <c r="E270" s="165"/>
      <c r="F270" s="131"/>
      <c r="H270" s="131"/>
      <c r="I270" s="165"/>
      <c r="J270" s="131"/>
      <c r="K270" s="165"/>
    </row>
    <row r="271" spans="3:11" x14ac:dyDescent="0.2">
      <c r="C271" s="165"/>
      <c r="E271" s="165"/>
      <c r="F271" s="131"/>
      <c r="H271" s="131"/>
      <c r="I271" s="165"/>
      <c r="J271" s="131"/>
      <c r="K271" s="165"/>
    </row>
    <row r="272" spans="3:11" x14ac:dyDescent="0.2">
      <c r="C272" s="165"/>
      <c r="E272" s="165"/>
      <c r="F272" s="131"/>
      <c r="H272" s="131"/>
      <c r="I272" s="165"/>
      <c r="J272" s="131"/>
      <c r="K272" s="165"/>
    </row>
    <row r="273" spans="3:11" x14ac:dyDescent="0.2">
      <c r="C273" s="165"/>
      <c r="E273" s="165"/>
      <c r="F273" s="131"/>
      <c r="H273" s="131"/>
      <c r="I273" s="165"/>
      <c r="J273" s="131"/>
      <c r="K273" s="165"/>
    </row>
    <row r="274" spans="3:11" x14ac:dyDescent="0.2">
      <c r="C274" s="165"/>
      <c r="E274" s="165"/>
      <c r="F274" s="131"/>
      <c r="H274" s="131"/>
      <c r="I274" s="165"/>
      <c r="J274" s="131"/>
      <c r="K274" s="165"/>
    </row>
    <row r="275" spans="3:11" x14ac:dyDescent="0.2">
      <c r="C275" s="165"/>
      <c r="E275" s="165"/>
      <c r="F275" s="131"/>
      <c r="H275" s="131"/>
      <c r="I275" s="165"/>
      <c r="J275" s="131"/>
      <c r="K275" s="165"/>
    </row>
    <row r="276" spans="3:11" x14ac:dyDescent="0.2">
      <c r="C276" s="165"/>
      <c r="E276" s="165"/>
      <c r="F276" s="131"/>
      <c r="H276" s="131"/>
      <c r="I276" s="165"/>
      <c r="J276" s="131"/>
      <c r="K276" s="165"/>
    </row>
    <row r="277" spans="3:11" x14ac:dyDescent="0.2">
      <c r="C277" s="165"/>
      <c r="E277" s="165"/>
      <c r="F277" s="131"/>
      <c r="H277" s="131"/>
      <c r="I277" s="165"/>
      <c r="J277" s="131"/>
      <c r="K277" s="165"/>
    </row>
    <row r="278" spans="3:11" x14ac:dyDescent="0.2">
      <c r="C278" s="165"/>
      <c r="E278" s="165"/>
      <c r="F278" s="131"/>
      <c r="H278" s="131"/>
      <c r="I278" s="165"/>
      <c r="J278" s="131"/>
      <c r="K278" s="165"/>
    </row>
    <row r="279" spans="3:11" x14ac:dyDescent="0.2">
      <c r="C279" s="165"/>
      <c r="E279" s="165"/>
      <c r="F279" s="131"/>
      <c r="H279" s="131"/>
      <c r="I279" s="165"/>
      <c r="J279" s="131"/>
      <c r="K279" s="165"/>
    </row>
    <row r="280" spans="3:11" x14ac:dyDescent="0.2">
      <c r="C280" s="165"/>
      <c r="E280" s="165"/>
      <c r="F280" s="131"/>
      <c r="H280" s="131"/>
      <c r="I280" s="165"/>
      <c r="J280" s="131"/>
      <c r="K280" s="165"/>
    </row>
    <row r="281" spans="3:11" x14ac:dyDescent="0.2">
      <c r="C281" s="165"/>
      <c r="E281" s="165"/>
      <c r="F281" s="131"/>
      <c r="H281" s="131"/>
      <c r="I281" s="165"/>
      <c r="J281" s="131"/>
      <c r="K281" s="165"/>
    </row>
    <row r="282" spans="3:11" x14ac:dyDescent="0.2">
      <c r="C282" s="165"/>
      <c r="E282" s="165"/>
      <c r="F282" s="131"/>
      <c r="H282" s="131"/>
      <c r="I282" s="165"/>
      <c r="J282" s="131"/>
      <c r="K282" s="165"/>
    </row>
    <row r="283" spans="3:11" x14ac:dyDescent="0.2">
      <c r="C283" s="165"/>
      <c r="E283" s="165"/>
      <c r="F283" s="131"/>
      <c r="H283" s="131"/>
      <c r="I283" s="165"/>
      <c r="J283" s="131"/>
      <c r="K283" s="165"/>
    </row>
    <row r="284" spans="3:11" x14ac:dyDescent="0.2">
      <c r="C284" s="165"/>
      <c r="E284" s="165"/>
      <c r="F284" s="131"/>
      <c r="H284" s="131"/>
      <c r="I284" s="165"/>
      <c r="J284" s="131"/>
      <c r="K284" s="165"/>
    </row>
    <row r="285" spans="3:11" x14ac:dyDescent="0.2">
      <c r="C285" s="165"/>
      <c r="E285" s="165"/>
      <c r="F285" s="131"/>
      <c r="H285" s="131"/>
      <c r="I285" s="165"/>
      <c r="J285" s="131"/>
      <c r="K285" s="165"/>
    </row>
    <row r="286" spans="3:11" x14ac:dyDescent="0.2">
      <c r="C286" s="165"/>
      <c r="E286" s="165"/>
      <c r="F286" s="131"/>
      <c r="H286" s="131"/>
      <c r="I286" s="165"/>
      <c r="J286" s="131"/>
      <c r="K286" s="165"/>
    </row>
    <row r="287" spans="3:11" x14ac:dyDescent="0.2">
      <c r="C287" s="165"/>
      <c r="E287" s="165"/>
      <c r="F287" s="131"/>
      <c r="H287" s="131"/>
      <c r="I287" s="165"/>
      <c r="J287" s="131"/>
      <c r="K287" s="165"/>
    </row>
    <row r="288" spans="3:11" x14ac:dyDescent="0.2">
      <c r="C288" s="165"/>
      <c r="E288" s="165"/>
      <c r="F288" s="131"/>
      <c r="H288" s="131"/>
      <c r="I288" s="165"/>
      <c r="J288" s="131"/>
      <c r="K288" s="165"/>
    </row>
    <row r="289" spans="2:11" x14ac:dyDescent="0.2">
      <c r="E289" s="165"/>
      <c r="F289" s="131"/>
      <c r="H289" s="131"/>
      <c r="I289" s="165"/>
      <c r="J289" s="131"/>
      <c r="K289" s="165"/>
    </row>
    <row r="290" spans="2:11" x14ac:dyDescent="0.2">
      <c r="E290" s="165"/>
      <c r="F290" s="131"/>
      <c r="H290" s="131"/>
      <c r="I290" s="165"/>
      <c r="J290" s="131"/>
      <c r="K290" s="165"/>
    </row>
    <row r="291" spans="2:11" x14ac:dyDescent="0.2">
      <c r="E291" s="165"/>
      <c r="F291" s="131"/>
      <c r="H291" s="131"/>
      <c r="I291" s="165"/>
      <c r="J291" s="131"/>
      <c r="K291" s="165"/>
    </row>
    <row r="292" spans="2:11" x14ac:dyDescent="0.2">
      <c r="E292" s="165"/>
      <c r="F292" s="131"/>
      <c r="H292" s="131"/>
      <c r="I292" s="165"/>
      <c r="J292" s="131"/>
      <c r="K292" s="165"/>
    </row>
    <row r="293" spans="2:11" x14ac:dyDescent="0.2">
      <c r="E293" s="165"/>
      <c r="F293" s="131"/>
      <c r="H293" s="131"/>
      <c r="I293" s="165"/>
      <c r="J293" s="131"/>
      <c r="K293" s="165"/>
    </row>
    <row r="294" spans="2:11" x14ac:dyDescent="0.2">
      <c r="E294" s="165"/>
      <c r="F294" s="131"/>
      <c r="H294" s="131"/>
      <c r="I294" s="165"/>
      <c r="J294" s="131"/>
      <c r="K294" s="165"/>
    </row>
    <row r="295" spans="2:11" x14ac:dyDescent="0.2">
      <c r="E295" s="165"/>
      <c r="F295" s="131"/>
      <c r="H295" s="131"/>
      <c r="I295" s="165"/>
      <c r="J295" s="131"/>
      <c r="K295" s="165"/>
    </row>
    <row r="296" spans="2:11" x14ac:dyDescent="0.2">
      <c r="E296" s="165"/>
      <c r="F296" s="131"/>
      <c r="H296" s="131"/>
      <c r="I296" s="165"/>
      <c r="J296" s="131"/>
      <c r="K296" s="165"/>
    </row>
    <row r="297" spans="2:11" x14ac:dyDescent="0.2">
      <c r="E297" s="165"/>
      <c r="F297" s="131"/>
      <c r="H297" s="131"/>
      <c r="I297" s="165"/>
      <c r="J297" s="131"/>
      <c r="K297" s="165"/>
    </row>
    <row r="298" spans="2:11" x14ac:dyDescent="0.2">
      <c r="F298" s="131"/>
      <c r="H298" s="131"/>
      <c r="J298" s="131"/>
    </row>
    <row r="299" spans="2:11" x14ac:dyDescent="0.2">
      <c r="F299" s="131"/>
      <c r="H299" s="131"/>
      <c r="J299" s="131"/>
    </row>
    <row r="300" spans="2:11" hidden="1" x14ac:dyDescent="0.2">
      <c r="F300" s="131"/>
      <c r="H300" s="131"/>
      <c r="J300" s="131"/>
    </row>
    <row r="301" spans="2:11" hidden="1" x14ac:dyDescent="0.2">
      <c r="B301" s="131" t="str">
        <f>VLOOKUP(RIGHT(201711,2),MANED2,2,FALSE)&amp;" - "</f>
        <v xml:space="preserve">November - </v>
      </c>
      <c r="F301" s="131"/>
      <c r="H301" s="131"/>
      <c r="J301" s="131"/>
    </row>
    <row r="302" spans="2:11" hidden="1" x14ac:dyDescent="0.2">
      <c r="B302" s="131" t="str">
        <f>VLOOKUP(RIGHT(201712,2),MANED2,2,FALSE)&amp;"  "&amp;LEFT(201712,4)</f>
        <v>Desember  2017</v>
      </c>
      <c r="F302" s="131"/>
      <c r="H302" s="131"/>
      <c r="J302" s="131"/>
    </row>
    <row r="303" spans="2:11" hidden="1" x14ac:dyDescent="0.2">
      <c r="F303" s="131"/>
      <c r="H303" s="131"/>
      <c r="J303" s="131"/>
    </row>
    <row r="304" spans="2:11" hidden="1" x14ac:dyDescent="0.2">
      <c r="F304" s="131"/>
      <c r="H304" s="131"/>
      <c r="J304" s="131"/>
    </row>
    <row r="305" spans="1:12" hidden="1" x14ac:dyDescent="0.2">
      <c r="F305" s="131"/>
      <c r="H305" s="131"/>
      <c r="J305" s="131"/>
    </row>
    <row r="306" spans="1:12" hidden="1" x14ac:dyDescent="0.2">
      <c r="A306" s="139" t="s">
        <v>26</v>
      </c>
      <c r="B306" s="132" t="s">
        <v>27</v>
      </c>
      <c r="C306" s="132"/>
      <c r="D306" s="130"/>
      <c r="E306" s="132"/>
      <c r="F306" s="132"/>
      <c r="G306" s="132"/>
      <c r="H306" s="132"/>
      <c r="I306" s="132"/>
      <c r="J306" s="132"/>
      <c r="K306" s="132"/>
      <c r="L306" s="130"/>
    </row>
    <row r="307" spans="1:12" hidden="1" x14ac:dyDescent="0.2">
      <c r="A307" s="139" t="s">
        <v>28</v>
      </c>
      <c r="B307" s="132" t="s">
        <v>29</v>
      </c>
      <c r="C307" s="132"/>
      <c r="D307" s="130"/>
      <c r="E307" s="132"/>
      <c r="F307" s="132"/>
      <c r="G307" s="132"/>
      <c r="H307" s="132"/>
      <c r="I307" s="132"/>
      <c r="J307" s="132"/>
      <c r="K307" s="132"/>
      <c r="L307" s="130"/>
    </row>
    <row r="308" spans="1:12" hidden="1" x14ac:dyDescent="0.2">
      <c r="A308" s="139" t="s">
        <v>30</v>
      </c>
      <c r="B308" s="132" t="s">
        <v>31</v>
      </c>
      <c r="C308" s="132"/>
      <c r="D308" s="130"/>
      <c r="E308" s="132"/>
      <c r="F308" s="132"/>
      <c r="G308" s="132"/>
      <c r="H308" s="132"/>
      <c r="I308" s="132"/>
      <c r="J308" s="132"/>
      <c r="K308" s="132"/>
      <c r="L308" s="130"/>
    </row>
    <row r="309" spans="1:12" hidden="1" x14ac:dyDescent="0.2">
      <c r="A309" s="139" t="s">
        <v>32</v>
      </c>
      <c r="B309" s="132" t="s">
        <v>33</v>
      </c>
      <c r="C309" s="132"/>
      <c r="D309" s="130"/>
      <c r="E309" s="132"/>
      <c r="F309" s="132"/>
      <c r="G309" s="132"/>
      <c r="H309" s="132"/>
      <c r="I309" s="132"/>
      <c r="J309" s="132"/>
      <c r="K309" s="132"/>
      <c r="L309" s="130"/>
    </row>
    <row r="310" spans="1:12" hidden="1" x14ac:dyDescent="0.2">
      <c r="A310" s="139" t="s">
        <v>34</v>
      </c>
      <c r="B310" s="132" t="s">
        <v>35</v>
      </c>
      <c r="C310" s="132"/>
      <c r="D310" s="130"/>
      <c r="E310" s="132"/>
      <c r="F310" s="132"/>
      <c r="G310" s="132"/>
      <c r="H310" s="132"/>
      <c r="I310" s="132"/>
      <c r="J310" s="132"/>
      <c r="K310" s="132"/>
      <c r="L310" s="130"/>
    </row>
    <row r="311" spans="1:12" hidden="1" x14ac:dyDescent="0.2">
      <c r="A311" s="139" t="s">
        <v>36</v>
      </c>
      <c r="B311" s="132" t="s">
        <v>37</v>
      </c>
      <c r="C311" s="132"/>
      <c r="D311" s="130"/>
      <c r="E311" s="132"/>
      <c r="F311" s="132"/>
      <c r="G311" s="132"/>
      <c r="H311" s="132"/>
      <c r="I311" s="132"/>
      <c r="J311" s="132"/>
      <c r="K311" s="132"/>
      <c r="L311" s="130"/>
    </row>
    <row r="312" spans="1:12" hidden="1" x14ac:dyDescent="0.2">
      <c r="A312" s="139" t="s">
        <v>38</v>
      </c>
      <c r="B312" s="132" t="s">
        <v>39</v>
      </c>
      <c r="C312" s="132"/>
      <c r="D312" s="130"/>
      <c r="E312" s="132"/>
      <c r="F312" s="132"/>
      <c r="G312" s="132"/>
      <c r="H312" s="132"/>
      <c r="I312" s="132"/>
      <c r="J312" s="132"/>
      <c r="K312" s="132"/>
      <c r="L312" s="130"/>
    </row>
    <row r="313" spans="1:12" hidden="1" x14ac:dyDescent="0.2">
      <c r="A313" s="139" t="s">
        <v>40</v>
      </c>
      <c r="B313" s="132" t="s">
        <v>41</v>
      </c>
      <c r="C313" s="132"/>
      <c r="D313" s="130"/>
      <c r="E313" s="132"/>
      <c r="F313" s="132"/>
      <c r="G313" s="132"/>
      <c r="H313" s="132"/>
      <c r="I313" s="132"/>
      <c r="J313" s="132"/>
      <c r="K313" s="132"/>
      <c r="L313" s="130"/>
    </row>
    <row r="314" spans="1:12" hidden="1" x14ac:dyDescent="0.2">
      <c r="A314" s="139" t="s">
        <v>42</v>
      </c>
      <c r="B314" s="132" t="s">
        <v>43</v>
      </c>
      <c r="C314" s="132"/>
      <c r="D314" s="130"/>
      <c r="E314" s="132"/>
      <c r="F314" s="132"/>
      <c r="G314" s="132"/>
      <c r="H314" s="132"/>
      <c r="I314" s="132"/>
      <c r="J314" s="132"/>
      <c r="K314" s="132"/>
      <c r="L314" s="130"/>
    </row>
    <row r="315" spans="1:12" hidden="1" x14ac:dyDescent="0.2">
      <c r="A315" s="139" t="s">
        <v>44</v>
      </c>
      <c r="B315" s="132" t="s">
        <v>45</v>
      </c>
      <c r="C315" s="132"/>
      <c r="D315" s="130"/>
      <c r="E315" s="132"/>
      <c r="F315" s="132"/>
      <c r="G315" s="132"/>
      <c r="H315" s="132"/>
      <c r="I315" s="132"/>
      <c r="J315" s="132"/>
      <c r="K315" s="132"/>
      <c r="L315" s="130"/>
    </row>
    <row r="316" spans="1:12" hidden="1" x14ac:dyDescent="0.2">
      <c r="A316" s="139" t="s">
        <v>46</v>
      </c>
      <c r="B316" s="132" t="s">
        <v>47</v>
      </c>
      <c r="C316" s="132"/>
      <c r="D316" s="130"/>
      <c r="E316" s="132"/>
      <c r="F316" s="132"/>
      <c r="G316" s="132"/>
      <c r="H316" s="132"/>
      <c r="I316" s="132"/>
      <c r="J316" s="132"/>
      <c r="K316" s="132"/>
      <c r="L316" s="130"/>
    </row>
    <row r="317" spans="1:12" hidden="1" x14ac:dyDescent="0.2">
      <c r="A317" s="139" t="s">
        <v>48</v>
      </c>
      <c r="B317" s="132" t="s">
        <v>49</v>
      </c>
      <c r="C317" s="132"/>
      <c r="D317" s="130"/>
      <c r="E317" s="132"/>
      <c r="F317" s="132"/>
      <c r="G317" s="132"/>
      <c r="H317" s="132"/>
      <c r="I317" s="132"/>
      <c r="J317" s="132"/>
      <c r="K317" s="132"/>
      <c r="L317" s="130"/>
    </row>
    <row r="318" spans="1:12" hidden="1" x14ac:dyDescent="0.2">
      <c r="F318" s="131"/>
      <c r="H318" s="131"/>
      <c r="J318" s="131"/>
    </row>
    <row r="319" spans="1:12" x14ac:dyDescent="0.2">
      <c r="F319" s="131"/>
      <c r="H319" s="131"/>
      <c r="J319" s="131"/>
    </row>
    <row r="320" spans="1:12" x14ac:dyDescent="0.2">
      <c r="F320" s="131"/>
      <c r="H320" s="131"/>
      <c r="J320" s="131"/>
    </row>
    <row r="321" spans="6:10" x14ac:dyDescent="0.2">
      <c r="F321" s="131"/>
      <c r="H321" s="131"/>
      <c r="J321" s="131"/>
    </row>
    <row r="322" spans="6:10" x14ac:dyDescent="0.2">
      <c r="F322" s="131"/>
      <c r="H322" s="131"/>
      <c r="J322" s="131"/>
    </row>
    <row r="323" spans="6:10" x14ac:dyDescent="0.2">
      <c r="F323" s="131"/>
      <c r="H323" s="131"/>
      <c r="J323" s="131"/>
    </row>
    <row r="324" spans="6:10" x14ac:dyDescent="0.2">
      <c r="F324" s="131"/>
      <c r="H324" s="131"/>
      <c r="J324" s="131"/>
    </row>
    <row r="325" spans="6:10" x14ac:dyDescent="0.2">
      <c r="F325" s="131"/>
      <c r="H325" s="131"/>
      <c r="J325" s="131"/>
    </row>
    <row r="326" spans="6:10" x14ac:dyDescent="0.2">
      <c r="F326" s="131"/>
      <c r="H326" s="131"/>
      <c r="J326" s="131"/>
    </row>
    <row r="327" spans="6:10" x14ac:dyDescent="0.2">
      <c r="F327" s="131"/>
      <c r="H327" s="131"/>
      <c r="J327" s="131"/>
    </row>
    <row r="328" spans="6:10" x14ac:dyDescent="0.2">
      <c r="F328" s="131"/>
      <c r="H328" s="131"/>
      <c r="J328" s="131"/>
    </row>
    <row r="329" spans="6:10" x14ac:dyDescent="0.2">
      <c r="F329" s="131"/>
      <c r="H329" s="131"/>
      <c r="J329" s="131"/>
    </row>
    <row r="330" spans="6:10" x14ac:dyDescent="0.2">
      <c r="F330" s="131"/>
      <c r="H330" s="131"/>
      <c r="J330" s="131"/>
    </row>
    <row r="331" spans="6:10" x14ac:dyDescent="0.2">
      <c r="F331" s="131"/>
      <c r="H331" s="131"/>
      <c r="J331" s="131"/>
    </row>
    <row r="332" spans="6:10" x14ac:dyDescent="0.2">
      <c r="F332" s="131"/>
      <c r="H332" s="131"/>
      <c r="J332" s="131"/>
    </row>
    <row r="333" spans="6:10" x14ac:dyDescent="0.2">
      <c r="F333" s="131"/>
      <c r="H333" s="131"/>
      <c r="J333" s="131"/>
    </row>
    <row r="334" spans="6:10" x14ac:dyDescent="0.2">
      <c r="F334" s="131"/>
      <c r="H334" s="131"/>
      <c r="J334" s="131"/>
    </row>
    <row r="335" spans="6:10" x14ac:dyDescent="0.2">
      <c r="F335" s="131"/>
      <c r="H335" s="131"/>
      <c r="J335" s="131"/>
    </row>
    <row r="336" spans="6:10" x14ac:dyDescent="0.2">
      <c r="F336" s="131"/>
      <c r="H336" s="131"/>
      <c r="J336" s="131"/>
    </row>
    <row r="337" spans="6:10" x14ac:dyDescent="0.2">
      <c r="F337" s="131"/>
      <c r="H337" s="131"/>
      <c r="J337" s="131"/>
    </row>
    <row r="338" spans="6:10" x14ac:dyDescent="0.2">
      <c r="F338" s="131"/>
      <c r="H338" s="131"/>
      <c r="J338" s="131"/>
    </row>
    <row r="339" spans="6:10" x14ac:dyDescent="0.2">
      <c r="F339" s="131"/>
      <c r="H339" s="131"/>
      <c r="J339" s="131"/>
    </row>
    <row r="340" spans="6:10" x14ac:dyDescent="0.2">
      <c r="F340" s="131"/>
      <c r="H340" s="131"/>
      <c r="J340" s="131"/>
    </row>
    <row r="341" spans="6:10" x14ac:dyDescent="0.2">
      <c r="F341" s="131"/>
      <c r="H341" s="131"/>
      <c r="J341" s="131"/>
    </row>
    <row r="342" spans="6:10" x14ac:dyDescent="0.2">
      <c r="F342" s="131"/>
      <c r="H342" s="131"/>
      <c r="J342" s="131"/>
    </row>
    <row r="343" spans="6:10" x14ac:dyDescent="0.2">
      <c r="F343" s="131"/>
      <c r="H343" s="131"/>
      <c r="J343" s="131"/>
    </row>
    <row r="344" spans="6:10" x14ac:dyDescent="0.2">
      <c r="F344" s="131"/>
      <c r="H344" s="131"/>
      <c r="J344" s="131"/>
    </row>
    <row r="345" spans="6:10" x14ac:dyDescent="0.2">
      <c r="F345" s="131"/>
      <c r="H345" s="131"/>
      <c r="J345" s="131"/>
    </row>
    <row r="346" spans="6:10" x14ac:dyDescent="0.2">
      <c r="F346" s="131"/>
      <c r="H346" s="131"/>
      <c r="J346" s="131"/>
    </row>
    <row r="347" spans="6:10" x14ac:dyDescent="0.2">
      <c r="F347" s="131"/>
      <c r="H347" s="131"/>
      <c r="J347" s="131"/>
    </row>
    <row r="348" spans="6:10" x14ac:dyDescent="0.2">
      <c r="F348" s="131"/>
      <c r="H348" s="131"/>
      <c r="J348" s="131"/>
    </row>
    <row r="349" spans="6:10" x14ac:dyDescent="0.2">
      <c r="J349" s="131"/>
    </row>
    <row r="350" spans="6:10" x14ac:dyDescent="0.2">
      <c r="J350" s="131"/>
    </row>
    <row r="351" spans="6:10" x14ac:dyDescent="0.2">
      <c r="J351" s="131"/>
    </row>
    <row r="352" spans="6:10" x14ac:dyDescent="0.2">
      <c r="J352" s="131"/>
    </row>
    <row r="353" spans="10:10" x14ac:dyDescent="0.2">
      <c r="J353" s="131"/>
    </row>
    <row r="354" spans="10:10" x14ac:dyDescent="0.2">
      <c r="J354" s="131"/>
    </row>
    <row r="355" spans="10:10" x14ac:dyDescent="0.2">
      <c r="J355" s="131"/>
    </row>
    <row r="356" spans="10:10" x14ac:dyDescent="0.2">
      <c r="J356" s="131"/>
    </row>
    <row r="357" spans="10:10" x14ac:dyDescent="0.2">
      <c r="J357" s="131"/>
    </row>
    <row r="358" spans="10:10" x14ac:dyDescent="0.2">
      <c r="J358" s="131"/>
    </row>
    <row r="359" spans="10:10" x14ac:dyDescent="0.2">
      <c r="J359" s="131"/>
    </row>
    <row r="360" spans="10:10" x14ac:dyDescent="0.2">
      <c r="J360" s="131"/>
    </row>
    <row r="361" spans="10:10" x14ac:dyDescent="0.2">
      <c r="J361" s="131"/>
    </row>
    <row r="362" spans="10:10" x14ac:dyDescent="0.2">
      <c r="J362" s="131"/>
    </row>
    <row r="363" spans="10:10" x14ac:dyDescent="0.2">
      <c r="J363" s="131"/>
    </row>
    <row r="364" spans="10:10" x14ac:dyDescent="0.2">
      <c r="J364" s="131"/>
    </row>
    <row r="365" spans="10:10" x14ac:dyDescent="0.2">
      <c r="J365" s="131"/>
    </row>
    <row r="366" spans="10:10" x14ac:dyDescent="0.2">
      <c r="J366" s="131"/>
    </row>
    <row r="367" spans="10:10" x14ac:dyDescent="0.2">
      <c r="J367" s="131"/>
    </row>
    <row r="368" spans="10:10" x14ac:dyDescent="0.2">
      <c r="J368" s="131"/>
    </row>
    <row r="369" spans="10:10" x14ac:dyDescent="0.2">
      <c r="J369" s="131"/>
    </row>
    <row r="370" spans="10:10" x14ac:dyDescent="0.2">
      <c r="J370" s="131"/>
    </row>
    <row r="371" spans="10:10" x14ac:dyDescent="0.2">
      <c r="J371" s="131"/>
    </row>
    <row r="372" spans="10:10" x14ac:dyDescent="0.2">
      <c r="J372" s="131"/>
    </row>
    <row r="373" spans="10:10" x14ac:dyDescent="0.2">
      <c r="J373" s="131"/>
    </row>
    <row r="374" spans="10:10" x14ac:dyDescent="0.2">
      <c r="J374" s="131"/>
    </row>
    <row r="375" spans="10:10" x14ac:dyDescent="0.2">
      <c r="J375" s="131"/>
    </row>
    <row r="376" spans="10:10" x14ac:dyDescent="0.2">
      <c r="J376" s="131"/>
    </row>
    <row r="377" spans="10:10" x14ac:dyDescent="0.2">
      <c r="J377" s="131"/>
    </row>
    <row r="378" spans="10:10" x14ac:dyDescent="0.2">
      <c r="J378" s="131"/>
    </row>
    <row r="379" spans="10:10" x14ac:dyDescent="0.2">
      <c r="J379" s="131"/>
    </row>
    <row r="380" spans="10:10" x14ac:dyDescent="0.2">
      <c r="J380" s="131"/>
    </row>
  </sheetData>
  <mergeCells count="6">
    <mergeCell ref="K3:L3"/>
    <mergeCell ref="A1:I1"/>
    <mergeCell ref="C3:D3"/>
    <mergeCell ref="E3:F3"/>
    <mergeCell ref="G3:H3"/>
    <mergeCell ref="I3:J3"/>
  </mergeCells>
  <pageMargins left="0.70866141732283472" right="0.70866141732283472" top="0.74803149606299213" bottom="0.74803149606299213" header="0.31496062992125984" footer="0.31496062992125984"/>
  <pageSetup paperSize="9" scale="46" fitToHeight="3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70"/>
  <sheetViews>
    <sheetView workbookViewId="0"/>
  </sheetViews>
  <sheetFormatPr baseColWidth="10" defaultColWidth="11.5" defaultRowHeight="15" x14ac:dyDescent="0.2"/>
  <cols>
    <col min="1" max="1" width="10.33203125" customWidth="1"/>
    <col min="2" max="2" width="41.6640625" customWidth="1"/>
    <col min="3" max="3" width="14.83203125" customWidth="1"/>
    <col min="4" max="4" width="14.83203125" hidden="1" customWidth="1"/>
    <col min="5" max="5" width="15.83203125" customWidth="1"/>
    <col min="6" max="7" width="15.83203125" hidden="1" customWidth="1"/>
    <col min="8" max="9" width="15.83203125" customWidth="1"/>
  </cols>
  <sheetData>
    <row r="1" spans="1:11" x14ac:dyDescent="0.2">
      <c r="A1" t="s">
        <v>0</v>
      </c>
      <c r="E1" s="15"/>
      <c r="F1" s="15"/>
      <c r="G1" s="15"/>
      <c r="H1" s="15"/>
      <c r="I1" s="15"/>
      <c r="J1" s="15"/>
      <c r="K1" s="15"/>
    </row>
    <row r="2" spans="1:11" x14ac:dyDescent="0.2">
      <c r="E2" s="15"/>
      <c r="F2" s="15"/>
      <c r="G2" s="15"/>
      <c r="H2" s="15"/>
      <c r="I2" s="15"/>
      <c r="J2" s="15"/>
      <c r="K2" s="15"/>
    </row>
    <row r="3" spans="1:11" ht="26" x14ac:dyDescent="0.3">
      <c r="A3" s="47" t="e">
        <f ca="1">_xll.OneStop.ReportPlayer.OSRFunctions.OSRGet("ThisCompany","CompanyName")</f>
        <v>#NAME?</v>
      </c>
      <c r="E3" s="15"/>
      <c r="F3" s="15"/>
      <c r="G3" s="15"/>
      <c r="H3" s="50" t="s">
        <v>1</v>
      </c>
      <c r="I3" s="15"/>
      <c r="J3" s="15"/>
      <c r="K3" s="44" t="s">
        <v>2</v>
      </c>
    </row>
    <row r="4" spans="1:11" ht="16" x14ac:dyDescent="0.2">
      <c r="E4" s="15"/>
      <c r="F4" s="15"/>
      <c r="G4" s="15"/>
      <c r="H4" s="100" t="e">
        <f ca="1">CONCATENATE(B154," ",B155)</f>
        <v>#NAME?</v>
      </c>
      <c r="I4" s="15"/>
      <c r="J4" s="15"/>
      <c r="K4" s="45">
        <f ca="1">NOW()</f>
        <v>45396.896394328702</v>
      </c>
    </row>
    <row r="5" spans="1:11" x14ac:dyDescent="0.2">
      <c r="A5" t="s">
        <v>3</v>
      </c>
      <c r="E5" s="15"/>
      <c r="F5" s="15"/>
      <c r="G5" s="15"/>
      <c r="H5" s="15"/>
      <c r="I5" s="15"/>
      <c r="J5" s="15"/>
      <c r="K5" s="15"/>
    </row>
    <row r="6" spans="1:11" ht="16" thickBot="1" x14ac:dyDescent="0.25">
      <c r="E6" s="15"/>
      <c r="F6" s="15"/>
      <c r="G6" s="15"/>
      <c r="H6" s="15"/>
      <c r="I6" s="15"/>
      <c r="J6" s="15"/>
      <c r="K6" s="15"/>
    </row>
    <row r="7" spans="1:11" ht="16" thickTop="1" x14ac:dyDescent="0.2">
      <c r="A7" s="49"/>
      <c r="B7" s="34"/>
      <c r="C7" s="128">
        <v>42736</v>
      </c>
      <c r="D7" s="34" t="s">
        <v>51</v>
      </c>
      <c r="E7" s="121" t="s">
        <v>5</v>
      </c>
      <c r="F7" s="66"/>
      <c r="G7" s="66"/>
      <c r="H7" s="111" t="s">
        <v>5</v>
      </c>
      <c r="I7" s="21"/>
    </row>
    <row r="8" spans="1:11" ht="16" thickBot="1" x14ac:dyDescent="0.25">
      <c r="A8" s="24"/>
      <c r="B8" s="17"/>
      <c r="C8" s="17"/>
      <c r="D8" s="17"/>
      <c r="E8" s="120" t="s">
        <v>6</v>
      </c>
      <c r="F8" s="65" t="s">
        <v>52</v>
      </c>
      <c r="G8" s="65" t="s">
        <v>53</v>
      </c>
      <c r="H8" s="125" t="s">
        <v>7</v>
      </c>
      <c r="I8" s="22" t="s">
        <v>20</v>
      </c>
    </row>
    <row r="9" spans="1:11" x14ac:dyDescent="0.2">
      <c r="A9" s="11" t="s">
        <v>21</v>
      </c>
      <c r="B9" s="2"/>
      <c r="C9" s="2"/>
      <c r="D9" s="2"/>
      <c r="E9" s="119"/>
      <c r="F9" s="70"/>
      <c r="G9" s="70"/>
      <c r="H9" s="105"/>
      <c r="I9" s="23"/>
    </row>
    <row r="10" spans="1:11" ht="16" thickBot="1" x14ac:dyDescent="0.25">
      <c r="A10" s="3" t="e">
        <f ca="1">_xll.OneStop.ReportPlayer.OSRFunctions.OSRGet("Journal_Account","AccountNo")</f>
        <v>#NAME?</v>
      </c>
      <c r="B10" t="e">
        <f ca="1">_xll.OneStop.ReportPlayer.OSRFunctions.OSRGet("Journal_Account","AccountName")</f>
        <v>#NAME?</v>
      </c>
      <c r="C10" t="e">
        <f ca="1">_xll.OneStop.ReportPlayer.OSRFunctions.OSRGet("Journal_SubEntry","AmtCur")</f>
        <v>#NAME?</v>
      </c>
      <c r="D10" t="e">
        <f ca="1">_xll.OneStop.ReportPlayer.OSRFunctions.OSRGet("Journal_SubEntry","AmtCur")</f>
        <v>#NAME?</v>
      </c>
      <c r="E10" s="68" t="e">
        <f ca="1">C10+D10</f>
        <v>#NAME?</v>
      </c>
      <c r="F10" s="13" t="e">
        <f ca="1">_xll.OneStop.ReportPlayer.OSRFunctions.OSRGet("Journal_SubEntry","AmtCur")</f>
        <v>#NAME?</v>
      </c>
      <c r="G10" s="13" t="e">
        <f ca="1">_xll.OneStop.ReportPlayer.OSRFunctions.OSRGet("Journal_SubEntry","AmtCur")</f>
        <v>#NAME?</v>
      </c>
      <c r="H10" s="69" t="e">
        <f ca="1">F10+G10</f>
        <v>#NAME?</v>
      </c>
      <c r="I10" s="1" t="e">
        <f ca="1">E10-H10</f>
        <v>#NAME?</v>
      </c>
    </row>
    <row r="11" spans="1:11" ht="16" thickBot="1" x14ac:dyDescent="0.25">
      <c r="A11" s="20" t="s">
        <v>22</v>
      </c>
      <c r="B11" s="18"/>
      <c r="C11" s="18"/>
      <c r="D11" s="18"/>
      <c r="E11" s="122" t="e">
        <f ca="1">SUM(_xll.OneStop.ReportPlayer.OSRFunctions.OSRRef(E10))</f>
        <v>#NAME?</v>
      </c>
      <c r="F11" s="51"/>
      <c r="G11" s="51"/>
      <c r="H11" s="109" t="e">
        <f ca="1">SUM(_xll.OneStop.ReportPlayer.OSRFunctions.OSRRef(H10))</f>
        <v>#NAME?</v>
      </c>
      <c r="I11" s="12" t="e">
        <f ca="1">E11-H11</f>
        <v>#NAME?</v>
      </c>
    </row>
    <row r="12" spans="1:11" x14ac:dyDescent="0.2">
      <c r="A12" s="3"/>
      <c r="E12" s="68"/>
      <c r="F12" s="13"/>
      <c r="G12" s="13"/>
      <c r="H12" s="69"/>
      <c r="I12" s="1"/>
    </row>
    <row r="13" spans="1:11" x14ac:dyDescent="0.2">
      <c r="A13" s="11" t="s">
        <v>23</v>
      </c>
      <c r="B13" s="2"/>
      <c r="C13" s="2"/>
      <c r="D13" s="2"/>
      <c r="E13" s="103"/>
      <c r="F13" s="43"/>
      <c r="G13" s="43"/>
      <c r="H13" s="124"/>
      <c r="I13" s="5"/>
    </row>
    <row r="14" spans="1:11" x14ac:dyDescent="0.2">
      <c r="A14" s="3" t="e">
        <f ca="1">_xll.OneStop.ReportPlayer.OSRFunctions.OSRGet("Journal_Account","AccountNo")</f>
        <v>#NAME?</v>
      </c>
      <c r="B14" t="e">
        <f ca="1">_xll.OneStop.ReportPlayer.OSRFunctions.OSRGet("Journal_Account","AccountName")</f>
        <v>#NAME?</v>
      </c>
      <c r="C14" t="e">
        <f ca="1">_xll.OneStop.ReportPlayer.OSRFunctions.OSRGet("Journal_SubEntry","AmtCur")</f>
        <v>#NAME?</v>
      </c>
      <c r="D14" t="e">
        <f ca="1">_xll.OneStop.ReportPlayer.OSRFunctions.OSRGet("Journal_SubEntry","AmtCur")</f>
        <v>#NAME?</v>
      </c>
      <c r="E14" s="68" t="e">
        <f ca="1">C14+D14</f>
        <v>#NAME?</v>
      </c>
      <c r="F14" s="13" t="e">
        <f ca="1">_xll.OneStop.ReportPlayer.OSRFunctions.OSRGet("Journal_SubEntry","AmtCur")</f>
        <v>#NAME?</v>
      </c>
      <c r="G14" s="13" t="e">
        <f ca="1">_xll.OneStop.ReportPlayer.OSRFunctions.OSRGet("Journal_SubEntry","AmtCur")</f>
        <v>#NAME?</v>
      </c>
      <c r="H14" s="69" t="e">
        <f ca="1">F14+G14</f>
        <v>#NAME?</v>
      </c>
      <c r="I14" s="1" t="e">
        <f ca="1">E14-H14</f>
        <v>#NAME?</v>
      </c>
    </row>
    <row r="15" spans="1:11" ht="16" thickBot="1" x14ac:dyDescent="0.25">
      <c r="A15" s="3"/>
      <c r="B15" t="s">
        <v>24</v>
      </c>
      <c r="D15" t="e">
        <f ca="1">_xll.OneStop.ReportPlayer.OSRFunctions.OSRGet("Journal_SubEntry","AmtCur")</f>
        <v>#NAME?</v>
      </c>
      <c r="E15" s="68" t="e">
        <f ca="1">D15</f>
        <v>#NAME?</v>
      </c>
      <c r="F15" s="13"/>
      <c r="G15" s="13" t="e">
        <f ca="1">_xll.OneStop.ReportPlayer.OSRFunctions.OSRGet("Journal_SubEntry","AmtCur")</f>
        <v>#NAME?</v>
      </c>
      <c r="H15" s="69" t="e">
        <f ca="1">G15</f>
        <v>#NAME?</v>
      </c>
      <c r="I15" s="1" t="e">
        <f ca="1">E15-H15</f>
        <v>#NAME?</v>
      </c>
    </row>
    <row r="16" spans="1:11" ht="16" thickBot="1" x14ac:dyDescent="0.25">
      <c r="A16" s="113" t="s">
        <v>25</v>
      </c>
      <c r="B16" s="67"/>
      <c r="C16" s="67"/>
      <c r="D16" s="67"/>
      <c r="E16" s="114" t="e">
        <f ca="1">SUM(_xll.OneStop.ReportPlayer.OSRFunctions.OSRRef(E14))+SUM(_xll.OneStop.ReportPlayer.OSRFunctions.OSRRef(E15))</f>
        <v>#NAME?</v>
      </c>
      <c r="F16" s="101"/>
      <c r="G16" s="101"/>
      <c r="H16" s="126" t="e">
        <f ca="1">SUM(_xll.OneStop.ReportPlayer.OSRFunctions.OSRRef(H14))+SUM(_xll.OneStop.ReportPlayer.OSRFunctions.OSRRef(H15))</f>
        <v>#NAME?</v>
      </c>
      <c r="I16" s="123" t="e">
        <f ca="1">E16-H16</f>
        <v>#NAME?</v>
      </c>
    </row>
    <row r="17" ht="16" thickTop="1" x14ac:dyDescent="0.2"/>
    <row r="154" spans="1:2" x14ac:dyDescent="0.2">
      <c r="B154" t="e">
        <f ca="1">VLOOKUP(RIGHT(_xll.OneStop.ReportPlayer.OSRFunctions.OSRGet("Period","PeriodId"),2),MANED4,2,FALSE)&amp;" - "</f>
        <v>#NAME?</v>
      </c>
    </row>
    <row r="155" spans="1:2" x14ac:dyDescent="0.2">
      <c r="B155" t="e">
        <f ca="1">VLOOKUP(RIGHT(_xll.OneStop.ReportPlayer.OSRFunctions.OSRGet("Period","PeriodId"),2),MANED4,2,FALSE)&amp;"  "&amp;LEFT(_xll.OneStop.ReportPlayer.OSRFunctions.OSRGet("Period","PeriodId"),4)</f>
        <v>#NAME?</v>
      </c>
    </row>
    <row r="159" spans="1:2" x14ac:dyDescent="0.2">
      <c r="A159" s="46" t="s">
        <v>26</v>
      </c>
      <c r="B159" s="48" t="s">
        <v>27</v>
      </c>
    </row>
    <row r="160" spans="1:2" x14ac:dyDescent="0.2">
      <c r="A160" s="46" t="s">
        <v>28</v>
      </c>
      <c r="B160" s="48" t="s">
        <v>29</v>
      </c>
    </row>
    <row r="161" spans="1:2" x14ac:dyDescent="0.2">
      <c r="A161" s="46" t="s">
        <v>30</v>
      </c>
      <c r="B161" s="48" t="s">
        <v>31</v>
      </c>
    </row>
    <row r="162" spans="1:2" x14ac:dyDescent="0.2">
      <c r="A162" s="46" t="s">
        <v>32</v>
      </c>
      <c r="B162" s="48" t="s">
        <v>33</v>
      </c>
    </row>
    <row r="163" spans="1:2" x14ac:dyDescent="0.2">
      <c r="A163" s="46" t="s">
        <v>34</v>
      </c>
      <c r="B163" s="48" t="s">
        <v>35</v>
      </c>
    </row>
    <row r="164" spans="1:2" x14ac:dyDescent="0.2">
      <c r="A164" s="46" t="s">
        <v>36</v>
      </c>
      <c r="B164" s="48" t="s">
        <v>37</v>
      </c>
    </row>
    <row r="165" spans="1:2" x14ac:dyDescent="0.2">
      <c r="A165" s="46" t="s">
        <v>38</v>
      </c>
      <c r="B165" s="48" t="s">
        <v>39</v>
      </c>
    </row>
    <row r="166" spans="1:2" x14ac:dyDescent="0.2">
      <c r="A166" s="46" t="s">
        <v>40</v>
      </c>
      <c r="B166" s="48" t="s">
        <v>41</v>
      </c>
    </row>
    <row r="167" spans="1:2" x14ac:dyDescent="0.2">
      <c r="A167" s="46" t="s">
        <v>42</v>
      </c>
      <c r="B167" s="48" t="s">
        <v>43</v>
      </c>
    </row>
    <row r="168" spans="1:2" x14ac:dyDescent="0.2">
      <c r="A168" s="46" t="s">
        <v>44</v>
      </c>
      <c r="B168" s="48" t="s">
        <v>45</v>
      </c>
    </row>
    <row r="169" spans="1:2" x14ac:dyDescent="0.2">
      <c r="A169" s="46" t="s">
        <v>46</v>
      </c>
      <c r="B169" s="48" t="s">
        <v>47</v>
      </c>
    </row>
    <row r="170" spans="1:2" x14ac:dyDescent="0.2">
      <c r="A170" s="46" t="s">
        <v>48</v>
      </c>
      <c r="B170" s="48" t="s">
        <v>49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0"/>
  <sheetViews>
    <sheetView workbookViewId="0"/>
  </sheetViews>
  <sheetFormatPr baseColWidth="10" defaultColWidth="11.5" defaultRowHeight="15" x14ac:dyDescent="0.2"/>
  <cols>
    <col min="1" max="1" width="10.33203125" customWidth="1"/>
    <col min="2" max="2" width="41.6640625" customWidth="1"/>
    <col min="3" max="3" width="14.83203125" customWidth="1"/>
    <col min="4" max="4" width="14.83203125" hidden="1" customWidth="1"/>
    <col min="5" max="5" width="15.83203125" customWidth="1"/>
    <col min="6" max="7" width="15.83203125" hidden="1" customWidth="1"/>
    <col min="8" max="9" width="15.83203125" customWidth="1"/>
  </cols>
  <sheetData>
    <row r="1" spans="1:11" x14ac:dyDescent="0.2">
      <c r="A1" t="s">
        <v>0</v>
      </c>
      <c r="E1" s="15"/>
      <c r="F1" s="15"/>
      <c r="G1" s="15"/>
      <c r="H1" s="15"/>
      <c r="I1" s="15"/>
      <c r="J1" s="15"/>
      <c r="K1" s="15"/>
    </row>
    <row r="2" spans="1:11" x14ac:dyDescent="0.2">
      <c r="E2" s="15"/>
      <c r="F2" s="15"/>
      <c r="G2" s="15"/>
      <c r="H2" s="15"/>
      <c r="I2" s="15"/>
      <c r="J2" s="15"/>
      <c r="K2" s="15"/>
    </row>
    <row r="3" spans="1:11" ht="26" x14ac:dyDescent="0.3">
      <c r="A3" s="47" t="e">
        <f ca="1">_xll.OneStop.ReportPlayer.OSRFunctions.OSRGet("ThisCompany","CompanyName")</f>
        <v>#NAME?</v>
      </c>
      <c r="E3" s="15"/>
      <c r="F3" s="15"/>
      <c r="G3" s="15"/>
      <c r="H3" s="50" t="s">
        <v>1</v>
      </c>
      <c r="I3" s="15"/>
      <c r="J3" s="15"/>
      <c r="K3" s="44" t="s">
        <v>2</v>
      </c>
    </row>
    <row r="4" spans="1:11" ht="16" x14ac:dyDescent="0.2">
      <c r="E4" s="15"/>
      <c r="F4" s="15"/>
      <c r="G4" s="15"/>
      <c r="H4" s="100" t="e">
        <f ca="1">CONCATENATE(B154," ",B155)</f>
        <v>#NAME?</v>
      </c>
      <c r="I4" s="15"/>
      <c r="J4" s="15"/>
      <c r="K4" s="45">
        <f ca="1">NOW()</f>
        <v>45396.896394328702</v>
      </c>
    </row>
    <row r="5" spans="1:11" x14ac:dyDescent="0.2">
      <c r="A5" t="s">
        <v>3</v>
      </c>
      <c r="E5" s="15"/>
      <c r="F5" s="15"/>
      <c r="G5" s="15"/>
      <c r="H5" s="15"/>
      <c r="I5" s="15"/>
      <c r="J5" s="15"/>
      <c r="K5" s="15"/>
    </row>
    <row r="6" spans="1:11" ht="16" thickBot="1" x14ac:dyDescent="0.25">
      <c r="E6" s="15"/>
      <c r="F6" s="15"/>
      <c r="G6" s="15"/>
      <c r="H6" s="15"/>
      <c r="I6" s="15"/>
      <c r="J6" s="15"/>
      <c r="K6" s="15"/>
    </row>
    <row r="7" spans="1:11" ht="16" thickTop="1" x14ac:dyDescent="0.2">
      <c r="A7" s="49"/>
      <c r="B7" s="34"/>
      <c r="C7" s="128">
        <v>42736</v>
      </c>
      <c r="D7" s="34" t="s">
        <v>51</v>
      </c>
      <c r="E7" s="121" t="s">
        <v>5</v>
      </c>
      <c r="F7" s="66"/>
      <c r="G7" s="66"/>
      <c r="H7" s="111" t="s">
        <v>5</v>
      </c>
      <c r="I7" s="21"/>
    </row>
    <row r="8" spans="1:11" ht="16" thickBot="1" x14ac:dyDescent="0.25">
      <c r="A8" s="24"/>
      <c r="B8" s="17"/>
      <c r="C8" s="17"/>
      <c r="D8" s="17"/>
      <c r="E8" s="120" t="s">
        <v>6</v>
      </c>
      <c r="F8" s="65" t="s">
        <v>52</v>
      </c>
      <c r="G8" s="65" t="s">
        <v>53</v>
      </c>
      <c r="H8" s="125" t="s">
        <v>7</v>
      </c>
      <c r="I8" s="22" t="s">
        <v>20</v>
      </c>
    </row>
    <row r="9" spans="1:11" x14ac:dyDescent="0.2">
      <c r="A9" s="11" t="s">
        <v>21</v>
      </c>
      <c r="B9" s="2"/>
      <c r="C9" s="2"/>
      <c r="D9" s="2"/>
      <c r="E9" s="119"/>
      <c r="F9" s="70"/>
      <c r="G9" s="70"/>
      <c r="H9" s="105"/>
      <c r="I9" s="23"/>
    </row>
    <row r="10" spans="1:11" ht="16" thickBot="1" x14ac:dyDescent="0.25">
      <c r="A10" s="3" t="e">
        <f ca="1">_xll.OneStop.ReportPlayer.OSRFunctions.OSRGet("Journal_Account","AccountNo")</f>
        <v>#NAME?</v>
      </c>
      <c r="B10" t="e">
        <f ca="1">_xll.OneStop.ReportPlayer.OSRFunctions.OSRGet("Journal_Account","AccountName")</f>
        <v>#NAME?</v>
      </c>
      <c r="C10" t="e">
        <f ca="1">_xll.OneStop.ReportPlayer.OSRFunctions.OSRGet("Journal_SubEntry","AmtCur")</f>
        <v>#NAME?</v>
      </c>
      <c r="D10" t="e">
        <f ca="1">_xll.OneStop.ReportPlayer.OSRFunctions.OSRGet("Journal_SubEntry","AmtCur")</f>
        <v>#NAME?</v>
      </c>
      <c r="E10" s="68" t="e">
        <f ca="1">C10+D10</f>
        <v>#NAME?</v>
      </c>
      <c r="F10" s="13" t="e">
        <f ca="1">_xll.OneStop.ReportPlayer.OSRFunctions.OSRGet("Journal_SubEntry","AmtCur")</f>
        <v>#NAME?</v>
      </c>
      <c r="G10" s="13" t="e">
        <f ca="1">_xll.OneStop.ReportPlayer.OSRFunctions.OSRGet("Journal_SubEntry","AmtCur")</f>
        <v>#NAME?</v>
      </c>
      <c r="H10" s="69" t="e">
        <f ca="1">F10+G10</f>
        <v>#NAME?</v>
      </c>
      <c r="I10" s="1" t="e">
        <f ca="1">E10-H10</f>
        <v>#NAME?</v>
      </c>
    </row>
    <row r="11" spans="1:11" ht="16" thickBot="1" x14ac:dyDescent="0.25">
      <c r="A11" s="20" t="s">
        <v>22</v>
      </c>
      <c r="B11" s="18"/>
      <c r="C11" s="18"/>
      <c r="D11" s="18"/>
      <c r="E11" s="122" t="e">
        <f ca="1">SUM(_xll.OneStop.ReportPlayer.OSRFunctions.OSRRef(E10))</f>
        <v>#NAME?</v>
      </c>
      <c r="F11" s="51"/>
      <c r="G11" s="51"/>
      <c r="H11" s="109" t="e">
        <f ca="1">SUM(_xll.OneStop.ReportPlayer.OSRFunctions.OSRRef(H10))</f>
        <v>#NAME?</v>
      </c>
      <c r="I11" s="12" t="e">
        <f ca="1">E11-H11</f>
        <v>#NAME?</v>
      </c>
    </row>
    <row r="12" spans="1:11" x14ac:dyDescent="0.2">
      <c r="A12" s="3"/>
      <c r="E12" s="68"/>
      <c r="F12" s="13"/>
      <c r="G12" s="13"/>
      <c r="H12" s="69"/>
      <c r="I12" s="1"/>
    </row>
    <row r="13" spans="1:11" x14ac:dyDescent="0.2">
      <c r="A13" s="11" t="s">
        <v>23</v>
      </c>
      <c r="B13" s="2"/>
      <c r="C13" s="2"/>
      <c r="D13" s="2"/>
      <c r="E13" s="103"/>
      <c r="F13" s="43"/>
      <c r="G13" s="43"/>
      <c r="H13" s="124"/>
      <c r="I13" s="5"/>
    </row>
    <row r="14" spans="1:11" x14ac:dyDescent="0.2">
      <c r="A14" s="3" t="e">
        <f ca="1">_xll.OneStop.ReportPlayer.OSRFunctions.OSRGet("Journal_Account","AccountNo")</f>
        <v>#NAME?</v>
      </c>
      <c r="B14" t="e">
        <f ca="1">_xll.OneStop.ReportPlayer.OSRFunctions.OSRGet("Journal_Account","AccountName")</f>
        <v>#NAME?</v>
      </c>
      <c r="C14" t="e">
        <f ca="1">_xll.OneStop.ReportPlayer.OSRFunctions.OSRGet("Journal_SubEntry","AmtCur")</f>
        <v>#NAME?</v>
      </c>
      <c r="D14" t="e">
        <f ca="1">_xll.OneStop.ReportPlayer.OSRFunctions.OSRGet("Journal_SubEntry","AmtCur")</f>
        <v>#NAME?</v>
      </c>
      <c r="E14" s="68" t="e">
        <f ca="1">C14+D14</f>
        <v>#NAME?</v>
      </c>
      <c r="F14" s="13" t="e">
        <f ca="1">_xll.OneStop.ReportPlayer.OSRFunctions.OSRGet("Journal_SubEntry","AmtCur")</f>
        <v>#NAME?</v>
      </c>
      <c r="G14" s="13" t="e">
        <f ca="1">_xll.OneStop.ReportPlayer.OSRFunctions.OSRGet("Journal_SubEntry","AmtCur")</f>
        <v>#NAME?</v>
      </c>
      <c r="H14" s="69" t="e">
        <f ca="1">F14+G14</f>
        <v>#NAME?</v>
      </c>
      <c r="I14" s="1" t="e">
        <f ca="1">E14-H14</f>
        <v>#NAME?</v>
      </c>
    </row>
    <row r="15" spans="1:11" ht="16" thickBot="1" x14ac:dyDescent="0.25">
      <c r="A15" s="3"/>
      <c r="B15" t="s">
        <v>24</v>
      </c>
      <c r="D15" t="e">
        <f ca="1">_xll.OneStop.ReportPlayer.OSRFunctions.OSRGet("Journal_SubEntry","AmtCur")</f>
        <v>#NAME?</v>
      </c>
      <c r="E15" s="68" t="e">
        <f ca="1">D15</f>
        <v>#NAME?</v>
      </c>
      <c r="F15" s="13"/>
      <c r="G15" s="13" t="e">
        <f ca="1">_xll.OneStop.ReportPlayer.OSRFunctions.OSRGet("Journal_SubEntry","AmtCur")</f>
        <v>#NAME?</v>
      </c>
      <c r="H15" s="69" t="e">
        <f ca="1">G15</f>
        <v>#NAME?</v>
      </c>
      <c r="I15" s="1" t="e">
        <f ca="1">E15-H15</f>
        <v>#NAME?</v>
      </c>
    </row>
    <row r="16" spans="1:11" ht="16" thickBot="1" x14ac:dyDescent="0.25">
      <c r="A16" s="113" t="s">
        <v>25</v>
      </c>
      <c r="B16" s="67"/>
      <c r="C16" s="67"/>
      <c r="D16" s="67"/>
      <c r="E16" s="114" t="e">
        <f ca="1">SUM(_xll.OneStop.ReportPlayer.OSRFunctions.OSRRef(E14))+SUM(_xll.OneStop.ReportPlayer.OSRFunctions.OSRRef(E15))</f>
        <v>#NAME?</v>
      </c>
      <c r="F16" s="101"/>
      <c r="G16" s="101"/>
      <c r="H16" s="126" t="e">
        <f ca="1">SUM(_xll.OneStop.ReportPlayer.OSRFunctions.OSRRef(H14))+SUM(_xll.OneStop.ReportPlayer.OSRFunctions.OSRRef(H15))</f>
        <v>#NAME?</v>
      </c>
      <c r="I16" s="123" t="e">
        <f ca="1">E16-H16</f>
        <v>#NAME?</v>
      </c>
    </row>
    <row r="17" ht="16" thickTop="1" x14ac:dyDescent="0.2"/>
    <row r="154" spans="1:2" x14ac:dyDescent="0.2">
      <c r="B154" t="e">
        <f ca="1">VLOOKUP(RIGHT(_xll.OneStop.ReportPlayer.OSRFunctions.OSRGet("Period","PeriodId"),2),MANED4,2,FALSE)&amp;" - "</f>
        <v>#NAME?</v>
      </c>
    </row>
    <row r="155" spans="1:2" x14ac:dyDescent="0.2">
      <c r="B155" t="e">
        <f ca="1">VLOOKUP(RIGHT(_xll.OneStop.ReportPlayer.OSRFunctions.OSRGet("Period","PeriodId"),2),MANED4,2,FALSE)&amp;"  "&amp;LEFT(_xll.OneStop.ReportPlayer.OSRFunctions.OSRGet("Period","PeriodId"),4)</f>
        <v>#NAME?</v>
      </c>
    </row>
    <row r="159" spans="1:2" x14ac:dyDescent="0.2">
      <c r="A159" s="46" t="s">
        <v>26</v>
      </c>
      <c r="B159" s="48" t="s">
        <v>27</v>
      </c>
    </row>
    <row r="160" spans="1:2" x14ac:dyDescent="0.2">
      <c r="A160" s="46" t="s">
        <v>28</v>
      </c>
      <c r="B160" s="48" t="s">
        <v>29</v>
      </c>
    </row>
    <row r="161" spans="1:2" x14ac:dyDescent="0.2">
      <c r="A161" s="46" t="s">
        <v>30</v>
      </c>
      <c r="B161" s="48" t="s">
        <v>31</v>
      </c>
    </row>
    <row r="162" spans="1:2" x14ac:dyDescent="0.2">
      <c r="A162" s="46" t="s">
        <v>32</v>
      </c>
      <c r="B162" s="48" t="s">
        <v>33</v>
      </c>
    </row>
    <row r="163" spans="1:2" x14ac:dyDescent="0.2">
      <c r="A163" s="46" t="s">
        <v>34</v>
      </c>
      <c r="B163" s="48" t="s">
        <v>35</v>
      </c>
    </row>
    <row r="164" spans="1:2" x14ac:dyDescent="0.2">
      <c r="A164" s="46" t="s">
        <v>36</v>
      </c>
      <c r="B164" s="48" t="s">
        <v>37</v>
      </c>
    </row>
    <row r="165" spans="1:2" x14ac:dyDescent="0.2">
      <c r="A165" s="46" t="s">
        <v>38</v>
      </c>
      <c r="B165" s="48" t="s">
        <v>39</v>
      </c>
    </row>
    <row r="166" spans="1:2" x14ac:dyDescent="0.2">
      <c r="A166" s="46" t="s">
        <v>40</v>
      </c>
      <c r="B166" s="48" t="s">
        <v>41</v>
      </c>
    </row>
    <row r="167" spans="1:2" x14ac:dyDescent="0.2">
      <c r="A167" s="46" t="s">
        <v>42</v>
      </c>
      <c r="B167" s="48" t="s">
        <v>43</v>
      </c>
    </row>
    <row r="168" spans="1:2" x14ac:dyDescent="0.2">
      <c r="A168" s="46" t="s">
        <v>44</v>
      </c>
      <c r="B168" s="48" t="s">
        <v>45</v>
      </c>
    </row>
    <row r="169" spans="1:2" x14ac:dyDescent="0.2">
      <c r="A169" s="46" t="s">
        <v>46</v>
      </c>
      <c r="B169" s="48" t="s">
        <v>47</v>
      </c>
    </row>
    <row r="170" spans="1:2" x14ac:dyDescent="0.2">
      <c r="A170" s="46" t="s">
        <v>48</v>
      </c>
      <c r="B170" s="48" t="s">
        <v>49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72"/>
  <sheetViews>
    <sheetView workbookViewId="0"/>
  </sheetViews>
  <sheetFormatPr baseColWidth="10" defaultColWidth="11.5" defaultRowHeight="15" x14ac:dyDescent="0.2"/>
  <cols>
    <col min="1" max="1" width="10.83203125" customWidth="1"/>
    <col min="2" max="2" width="33.6640625" customWidth="1"/>
    <col min="3" max="4" width="15.1640625" customWidth="1"/>
    <col min="5" max="5" width="15" style="15" customWidth="1"/>
    <col min="6" max="9" width="15.1640625" style="15" customWidth="1"/>
  </cols>
  <sheetData>
    <row r="1" spans="1:9" x14ac:dyDescent="0.2">
      <c r="A1" t="s">
        <v>0</v>
      </c>
    </row>
    <row r="3" spans="1:9" ht="26" x14ac:dyDescent="0.3">
      <c r="A3" s="47" t="e">
        <f ca="1">_xll.OneStop.ReportPlayer.OSRFunctions.OSRGet("ThisCompany","CompanyName")</f>
        <v>#NAME?</v>
      </c>
      <c r="F3" s="50" t="s">
        <v>1</v>
      </c>
      <c r="I3" s="44" t="s">
        <v>2</v>
      </c>
    </row>
    <row r="4" spans="1:9" ht="16" x14ac:dyDescent="0.2">
      <c r="A4" t="s">
        <v>54</v>
      </c>
      <c r="F4" s="81" t="e">
        <f ca="1">CONCATENATE(B155," ",B156)</f>
        <v>#NAME?</v>
      </c>
      <c r="I4" s="45">
        <f ca="1">NOW()</f>
        <v>45396.896394328702</v>
      </c>
    </row>
    <row r="5" spans="1:9" x14ac:dyDescent="0.2">
      <c r="A5" s="2" t="e">
        <f ca="1">_xll.OneStop.ReportPlayer.OSRFunctions.OSRGet("Journal_Department","DepId")</f>
        <v>#NAME?</v>
      </c>
      <c r="B5" s="2" t="e">
        <f ca="1">_xll.OneStop.ReportPlayer.OSRFunctions.OSRGet("Journal_Department","Name")</f>
        <v>#NAME?</v>
      </c>
      <c r="C5" s="2"/>
      <c r="D5" s="2"/>
    </row>
    <row r="6" spans="1:9" ht="16" thickBot="1" x14ac:dyDescent="0.25"/>
    <row r="7" spans="1:9" s="2" customFormat="1" ht="16" thickTop="1" x14ac:dyDescent="0.2">
      <c r="A7" s="49"/>
      <c r="B7" s="34"/>
      <c r="C7" s="75" t="s">
        <v>4</v>
      </c>
      <c r="D7" s="77" t="s">
        <v>4</v>
      </c>
      <c r="E7" s="54" t="s">
        <v>5</v>
      </c>
      <c r="F7" s="91" t="s">
        <v>5</v>
      </c>
      <c r="G7" s="21"/>
      <c r="H7" s="83" t="s">
        <v>6</v>
      </c>
      <c r="I7" s="21"/>
    </row>
    <row r="8" spans="1:9" s="2" customFormat="1" ht="16" thickBot="1" x14ac:dyDescent="0.25">
      <c r="A8" s="24"/>
      <c r="B8" s="17"/>
      <c r="C8" s="86" t="s">
        <v>6</v>
      </c>
      <c r="D8" s="73" t="s">
        <v>7</v>
      </c>
      <c r="E8" s="64" t="s">
        <v>6</v>
      </c>
      <c r="F8" s="90" t="s">
        <v>7</v>
      </c>
      <c r="G8" s="22" t="s">
        <v>8</v>
      </c>
      <c r="H8" s="92" t="s">
        <v>9</v>
      </c>
      <c r="I8" s="22" t="s">
        <v>8</v>
      </c>
    </row>
    <row r="9" spans="1:9" s="2" customFormat="1" x14ac:dyDescent="0.2">
      <c r="A9" s="11" t="s">
        <v>10</v>
      </c>
      <c r="C9" s="82"/>
      <c r="D9" s="74"/>
      <c r="E9" s="58"/>
      <c r="F9" s="72"/>
      <c r="G9" s="23"/>
      <c r="H9" s="78"/>
      <c r="I9" s="23"/>
    </row>
    <row r="10" spans="1:9" ht="16" thickBot="1" x14ac:dyDescent="0.25">
      <c r="A10" s="3" t="e">
        <f ca="1">_xll.OneStop.ReportPlayer.OSRFunctions.OSRGet("Journal_Account","AccountNo")</f>
        <v>#NAME?</v>
      </c>
      <c r="B10" t="e">
        <f ca="1">_xll.OneStop.ReportPlayer.OSRFunctions.OSRGet("Journal_Account","AccountName")</f>
        <v>#NAME?</v>
      </c>
      <c r="C10" s="6" t="e">
        <f ca="1">-_xll.OneStop.ReportPlayer.OSRFunctions.OSRGet("Journal_SubEntry","AmtCur")</f>
        <v>#NAME?</v>
      </c>
      <c r="D10" s="7" t="e">
        <f ca="1">-_xll.OneStop.ReportPlayer.OSRFunctions.OSRGet("Journal_SubEntry","AmtCur")</f>
        <v>#NAME?</v>
      </c>
      <c r="E10" s="4" t="e">
        <f ca="1">-_xll.OneStop.ReportPlayer.OSRFunctions.OSRGet("Journal_SubEntry","AmtCur")</f>
        <v>#NAME?</v>
      </c>
      <c r="F10" s="8" t="e">
        <f ca="1">-_xll.OneStop.ReportPlayer.OSRFunctions.OSRGet("Journal_SubEntry","AmtCur")</f>
        <v>#NAME?</v>
      </c>
      <c r="G10" s="1" t="e">
        <f ca="1">E10-F10</f>
        <v>#NAME?</v>
      </c>
      <c r="H10" s="9" t="e">
        <f ca="1">_xll.OneStop.ReportPlayer.OSRFunctions.OSRGet("FactBudgetTrans","Budget Amount")</f>
        <v>#NAME?</v>
      </c>
      <c r="I10" s="1" t="e">
        <f ca="1">E10-H10</f>
        <v>#NAME?</v>
      </c>
    </row>
    <row r="11" spans="1:9" s="2" customFormat="1" ht="16" thickBot="1" x14ac:dyDescent="0.25">
      <c r="A11" s="20" t="s">
        <v>11</v>
      </c>
      <c r="B11" s="18"/>
      <c r="C11" s="36" t="e">
        <f ca="1">SUM(_xll.OneStop.ReportPlayer.OSRFunctions.OSRRef(C10))</f>
        <v>#NAME?</v>
      </c>
      <c r="D11" s="38" t="e">
        <f ca="1">SUM(_xll.OneStop.ReportPlayer.OSRFunctions.OSRRef(D10))</f>
        <v>#NAME?</v>
      </c>
      <c r="E11" s="30" t="e">
        <f ca="1">SUM(_xll.OneStop.ReportPlayer.OSRFunctions.OSRRef(E10))</f>
        <v>#NAME?</v>
      </c>
      <c r="F11" s="37" t="e">
        <f ca="1">SUM(_xll.OneStop.ReportPlayer.OSRFunctions.OSRRef(F10))</f>
        <v>#NAME?</v>
      </c>
      <c r="G11" s="12" t="e">
        <f ca="1">E11-F11</f>
        <v>#NAME?</v>
      </c>
      <c r="H11" s="42" t="e">
        <f ca="1">SUM(_xll.OneStop.ReportPlayer.OSRFunctions.OSRRef(H10))</f>
        <v>#NAME?</v>
      </c>
      <c r="I11" s="12" t="e">
        <f ca="1">E11-H11</f>
        <v>#NAME?</v>
      </c>
    </row>
    <row r="12" spans="1:9" x14ac:dyDescent="0.2">
      <c r="A12" s="3"/>
      <c r="C12" s="6"/>
      <c r="D12" s="7"/>
      <c r="E12" s="4"/>
      <c r="F12" s="8"/>
      <c r="G12" s="1"/>
      <c r="H12" s="9"/>
      <c r="I12" s="1"/>
    </row>
    <row r="13" spans="1:9" s="2" customFormat="1" x14ac:dyDescent="0.2">
      <c r="A13" s="11" t="s">
        <v>12</v>
      </c>
      <c r="C13" s="27"/>
      <c r="D13" s="26"/>
      <c r="E13" s="16"/>
      <c r="F13" s="25"/>
      <c r="G13" s="5"/>
      <c r="H13" s="28"/>
      <c r="I13" s="5"/>
    </row>
    <row r="14" spans="1:9" ht="16" thickBot="1" x14ac:dyDescent="0.25">
      <c r="A14" s="3" t="e">
        <f ca="1">_xll.OneStop.ReportPlayer.OSRFunctions.OSRGet("Journal_Account","AccountNo")</f>
        <v>#NAME?</v>
      </c>
      <c r="B14" t="e">
        <f ca="1">_xll.OneStop.ReportPlayer.OSRFunctions.OSRGet("Journal_Account","AccountName")</f>
        <v>#NAME?</v>
      </c>
      <c r="C14" s="6" t="e">
        <f ca="1">_xll.OneStop.ReportPlayer.OSRFunctions.OSRGet("Journal_SubEntry","AmtCur")</f>
        <v>#NAME?</v>
      </c>
      <c r="D14" s="7" t="e">
        <f ca="1">_xll.OneStop.ReportPlayer.OSRFunctions.OSRGet("Journal_SubEntry","AmtCur")</f>
        <v>#NAME?</v>
      </c>
      <c r="E14" s="4" t="e">
        <f ca="1">_xll.OneStop.ReportPlayer.OSRFunctions.OSRGet("Journal_SubEntry","AmtCur")</f>
        <v>#NAME?</v>
      </c>
      <c r="F14" s="8" t="e">
        <f ca="1">_xll.OneStop.ReportPlayer.OSRFunctions.OSRGet("Journal_SubEntry","AmtCur")</f>
        <v>#NAME?</v>
      </c>
      <c r="G14" s="1" t="e">
        <f ca="1">E14-F14</f>
        <v>#NAME?</v>
      </c>
      <c r="H14" s="9" t="e">
        <f ca="1">_xll.OneStop.ReportPlayer.OSRFunctions.OSRGet("FactBudgetTrans","Budget Amount")</f>
        <v>#NAME?</v>
      </c>
      <c r="I14" s="1" t="e">
        <f ca="1">E14-H14</f>
        <v>#NAME?</v>
      </c>
    </row>
    <row r="15" spans="1:9" s="2" customFormat="1" ht="16" thickBot="1" x14ac:dyDescent="0.25">
      <c r="A15" s="20" t="s">
        <v>13</v>
      </c>
      <c r="B15" s="18"/>
      <c r="C15" s="36" t="e">
        <f ca="1">SUM(_xll.OneStop.ReportPlayer.OSRFunctions.OSRRef(C14))</f>
        <v>#NAME?</v>
      </c>
      <c r="D15" s="38" t="e">
        <f ca="1">SUM(_xll.OneStop.ReportPlayer.OSRFunctions.OSRRef(D14))</f>
        <v>#NAME?</v>
      </c>
      <c r="E15" s="30" t="e">
        <f ca="1">SUM(_xll.OneStop.ReportPlayer.OSRFunctions.OSRRef(E14))</f>
        <v>#NAME?</v>
      </c>
      <c r="F15" s="37" t="e">
        <f ca="1">SUM(_xll.OneStop.ReportPlayer.OSRFunctions.OSRRef(F14))</f>
        <v>#NAME?</v>
      </c>
      <c r="G15" s="12" t="e">
        <f ca="1">E15-F15</f>
        <v>#NAME?</v>
      </c>
      <c r="H15" s="42" t="e">
        <f ca="1">SUM(_xll.OneStop.ReportPlayer.OSRFunctions.OSRRef(H14))</f>
        <v>#NAME?</v>
      </c>
      <c r="I15" s="12" t="e">
        <f ca="1">E15-H15</f>
        <v>#NAME?</v>
      </c>
    </row>
    <row r="16" spans="1:9" x14ac:dyDescent="0.2">
      <c r="A16" s="3"/>
      <c r="C16" s="6"/>
      <c r="D16" s="7"/>
      <c r="E16" s="4"/>
      <c r="F16" s="8"/>
      <c r="G16" s="1"/>
      <c r="H16" s="9"/>
      <c r="I16" s="1"/>
    </row>
    <row r="17" spans="1:9" s="2" customFormat="1" x14ac:dyDescent="0.2">
      <c r="A17" s="11" t="s">
        <v>14</v>
      </c>
      <c r="C17" s="27"/>
      <c r="D17" s="26"/>
      <c r="E17" s="16"/>
      <c r="F17" s="25"/>
      <c r="G17" s="5"/>
      <c r="H17" s="28"/>
      <c r="I17" s="5"/>
    </row>
    <row r="18" spans="1:9" s="2" customFormat="1" x14ac:dyDescent="0.2">
      <c r="A18" s="3" t="e">
        <f ca="1">_xll.OneStop.ReportPlayer.OSRFunctions.OSRGet("Journal_Account","AccountNo")</f>
        <v>#NAME?</v>
      </c>
      <c r="B18" t="e">
        <f ca="1">_xll.OneStop.ReportPlayer.OSRFunctions.OSRGet("Journal_Account","AccountName")</f>
        <v>#NAME?</v>
      </c>
      <c r="C18" s="6" t="e">
        <f ca="1">_xll.OneStop.ReportPlayer.OSRFunctions.OSRGet("Journal_SubEntry","AmtCur")</f>
        <v>#NAME?</v>
      </c>
      <c r="D18" s="7" t="e">
        <f ca="1">_xll.OneStop.ReportPlayer.OSRFunctions.OSRGet("Journal_SubEntry","AmtCur")</f>
        <v>#NAME?</v>
      </c>
      <c r="E18" s="4" t="e">
        <f ca="1">_xll.OneStop.ReportPlayer.OSRFunctions.OSRGet("Journal_SubEntry","AmtCur")</f>
        <v>#NAME?</v>
      </c>
      <c r="F18" s="8" t="e">
        <f ca="1">_xll.OneStop.ReportPlayer.OSRFunctions.OSRGet("Journal_SubEntry","AmtCur")</f>
        <v>#NAME?</v>
      </c>
      <c r="G18" s="1" t="e">
        <f ca="1">E18-F18</f>
        <v>#NAME?</v>
      </c>
      <c r="H18" s="9" t="e">
        <f ca="1">-_xll.OneStop.ReportPlayer.OSRFunctions.OSRGet("FactBudgetTrans","Budget Amount")</f>
        <v>#NAME?</v>
      </c>
      <c r="I18" s="1" t="e">
        <f ca="1">E18-H18</f>
        <v>#NAME?</v>
      </c>
    </row>
    <row r="19" spans="1:9" ht="16" thickBot="1" x14ac:dyDescent="0.25">
      <c r="A19" s="3" t="e">
        <f ca="1">_xll.OneStop.ReportPlayer.OSRFunctions.OSRGet("Journal_Account","AccountNo")</f>
        <v>#NAME?</v>
      </c>
      <c r="B19" t="e">
        <f ca="1">_xll.OneStop.ReportPlayer.OSRFunctions.OSRGet("Journal_Account","AccountName")</f>
        <v>#NAME?</v>
      </c>
      <c r="C19" s="6" t="e">
        <f ca="1">_xll.OneStop.ReportPlayer.OSRFunctions.OSRGet("Journal_SubEntry","AmtCur")</f>
        <v>#NAME?</v>
      </c>
      <c r="D19" s="7" t="e">
        <f ca="1">_xll.OneStop.ReportPlayer.OSRFunctions.OSRGet("Journal_SubEntry","AmtCur")</f>
        <v>#NAME?</v>
      </c>
      <c r="E19" s="4" t="e">
        <f ca="1">_xll.OneStop.ReportPlayer.OSRFunctions.OSRGet("Journal_SubEntry","AmtCur")</f>
        <v>#NAME?</v>
      </c>
      <c r="F19" s="8" t="e">
        <f ca="1">_xll.OneStop.ReportPlayer.OSRFunctions.OSRGet("Journal_SubEntry","AmtCur")</f>
        <v>#NAME?</v>
      </c>
      <c r="G19" s="1" t="e">
        <f ca="1">E19-F19</f>
        <v>#NAME?</v>
      </c>
      <c r="H19" s="9" t="e">
        <f ca="1">_xll.OneStop.ReportPlayer.OSRFunctions.OSRGet("FactBudgetTrans","Budget Amount")</f>
        <v>#NAME?</v>
      </c>
      <c r="I19" s="1" t="e">
        <f ca="1">E19-H19</f>
        <v>#NAME?</v>
      </c>
    </row>
    <row r="20" spans="1:9" s="2" customFormat="1" x14ac:dyDescent="0.2">
      <c r="A20" s="56" t="s">
        <v>15</v>
      </c>
      <c r="B20" s="62"/>
      <c r="C20" s="40" t="e">
        <f ca="1">SUM(_xll.OneStop.ReportPlayer.OSRFunctions.OSRRef(C18))+SUM(_xll.OneStop.ReportPlayer.OSRFunctions.OSRRef(C19))</f>
        <v>#NAME?</v>
      </c>
      <c r="D20" s="41" t="e">
        <f ca="1">SUM(_xll.OneStop.ReportPlayer.OSRFunctions.OSRRef(D18))+SUM(_xll.OneStop.ReportPlayer.OSRFunctions.OSRRef(D19))</f>
        <v>#NAME?</v>
      </c>
      <c r="E20" s="32" t="e">
        <f ca="1">SUM(_xll.OneStop.ReportPlayer.OSRFunctions.OSRRef(E18))+SUM(_xll.OneStop.ReportPlayer.OSRFunctions.OSRRef(E19))</f>
        <v>#NAME?</v>
      </c>
      <c r="F20" s="39" t="e">
        <f ca="1">SUM(_xll.OneStop.ReportPlayer.OSRFunctions.OSRRef(F18))+SUM(_xll.OneStop.ReportPlayer.OSRFunctions.OSRRef(F19))</f>
        <v>#NAME?</v>
      </c>
      <c r="G20" s="14" t="e">
        <f ca="1">E20-F20</f>
        <v>#NAME?</v>
      </c>
      <c r="H20" s="35" t="e">
        <f ca="1">SUM(_xll.OneStop.ReportPlayer.OSRFunctions.OSRRef(H18))+SUM(_xll.OneStop.ReportPlayer.OSRFunctions.OSRRef(H19))</f>
        <v>#NAME?</v>
      </c>
      <c r="I20" s="14" t="e">
        <f ca="1">E20-H20</f>
        <v>#NAME?</v>
      </c>
    </row>
    <row r="21" spans="1:9" x14ac:dyDescent="0.2">
      <c r="A21" s="3"/>
      <c r="C21" s="6"/>
      <c r="D21" s="7"/>
      <c r="E21" s="4"/>
      <c r="F21" s="8"/>
      <c r="G21" s="1"/>
      <c r="H21" s="9"/>
      <c r="I21" s="1"/>
    </row>
    <row r="22" spans="1:9" s="2" customFormat="1" ht="16" thickBot="1" x14ac:dyDescent="0.25">
      <c r="A22" s="24" t="s">
        <v>16</v>
      </c>
      <c r="B22" s="17"/>
      <c r="C22" s="88" t="e">
        <f ca="1">C11-C15-C20</f>
        <v>#NAME?</v>
      </c>
      <c r="D22" s="79" t="e">
        <f ca="1">D11-D15-D20</f>
        <v>#NAME?</v>
      </c>
      <c r="E22" s="57" t="e">
        <f ca="1">E11-E15-E20</f>
        <v>#NAME?</v>
      </c>
      <c r="F22" s="84" t="e">
        <f ca="1">F11-F15-F20</f>
        <v>#NAME?</v>
      </c>
      <c r="G22" s="31" t="e">
        <f ca="1">E22-F22</f>
        <v>#NAME?</v>
      </c>
      <c r="H22" s="80" t="e">
        <f ca="1">H11-H15-H20</f>
        <v>#NAME?</v>
      </c>
      <c r="I22" s="31" t="e">
        <f ca="1">E22-H22</f>
        <v>#NAME?</v>
      </c>
    </row>
    <row r="23" spans="1:9" x14ac:dyDescent="0.2">
      <c r="A23" s="3"/>
      <c r="C23" s="6"/>
      <c r="D23" s="7"/>
      <c r="E23" s="4"/>
      <c r="F23" s="8"/>
      <c r="G23" s="1"/>
      <c r="H23" s="9"/>
      <c r="I23" s="1"/>
    </row>
    <row r="24" spans="1:9" s="2" customFormat="1" x14ac:dyDescent="0.2">
      <c r="A24" s="11" t="s">
        <v>17</v>
      </c>
      <c r="C24" s="27"/>
      <c r="D24" s="26"/>
      <c r="E24" s="16"/>
      <c r="F24" s="25"/>
      <c r="G24" s="5"/>
      <c r="H24" s="28"/>
      <c r="I24" s="5"/>
    </row>
    <row r="25" spans="1:9" ht="16" thickBot="1" x14ac:dyDescent="0.25">
      <c r="A25" s="3" t="e">
        <f ca="1">_xll.OneStop.ReportPlayer.OSRFunctions.OSRGet("Journal_Account","AccountNo")</f>
        <v>#NAME?</v>
      </c>
      <c r="B25" t="e">
        <f ca="1">_xll.OneStop.ReportPlayer.OSRFunctions.OSRGet("Journal_Account","AccountName")</f>
        <v>#NAME?</v>
      </c>
      <c r="C25" s="6" t="e">
        <f ca="1">_xll.OneStop.ReportPlayer.OSRFunctions.OSRGet("Journal_SubEntry","AmtCur")</f>
        <v>#NAME?</v>
      </c>
      <c r="D25" s="7" t="e">
        <f ca="1">_xll.OneStop.ReportPlayer.OSRFunctions.OSRGet("Journal_SubEntry","AmtCur")</f>
        <v>#NAME?</v>
      </c>
      <c r="E25" s="4" t="e">
        <f ca="1">_xll.OneStop.ReportPlayer.OSRFunctions.OSRGet("Journal_SubEntry","AmtCur")</f>
        <v>#NAME?</v>
      </c>
      <c r="F25" s="8" t="e">
        <f ca="1">_xll.OneStop.ReportPlayer.OSRFunctions.OSRGet("Journal_SubEntry","AmtCur")</f>
        <v>#NAME?</v>
      </c>
      <c r="G25" s="1" t="e">
        <f ca="1">E25-F25</f>
        <v>#NAME?</v>
      </c>
      <c r="H25" s="9" t="e">
        <f ca="1">_xll.OneStop.ReportPlayer.OSRFunctions.OSRGet("FactBudgetTrans","Budget Amount")</f>
        <v>#NAME?</v>
      </c>
      <c r="I25" s="1" t="e">
        <f ca="1">E25-H25</f>
        <v>#NAME?</v>
      </c>
    </row>
    <row r="26" spans="1:9" x14ac:dyDescent="0.2">
      <c r="A26" s="63" t="s">
        <v>18</v>
      </c>
      <c r="B26" s="55"/>
      <c r="C26" s="40" t="e">
        <f ca="1">SUM(_xll.OneStop.ReportPlayer.OSRFunctions.OSRRef(C25))</f>
        <v>#NAME?</v>
      </c>
      <c r="D26" s="41" t="e">
        <f ca="1">SUM(_xll.OneStop.ReportPlayer.OSRFunctions.OSRRef(D25))</f>
        <v>#NAME?</v>
      </c>
      <c r="E26" s="32" t="e">
        <f ca="1">SUM(_xll.OneStop.ReportPlayer.OSRFunctions.OSRRef(E25))</f>
        <v>#NAME?</v>
      </c>
      <c r="F26" s="39" t="e">
        <f ca="1">SUM(_xll.OneStop.ReportPlayer.OSRFunctions.OSRRef(F25))</f>
        <v>#NAME?</v>
      </c>
      <c r="G26" s="14" t="e">
        <f ca="1">E26-F26</f>
        <v>#NAME?</v>
      </c>
      <c r="H26" s="35" t="e">
        <f ca="1">SUM(_xll.OneStop.ReportPlayer.OSRFunctions.OSRRef(H25))</f>
        <v>#NAME?</v>
      </c>
      <c r="I26" s="14" t="e">
        <f ca="1">E26-H26</f>
        <v>#NAME?</v>
      </c>
    </row>
    <row r="27" spans="1:9" x14ac:dyDescent="0.2">
      <c r="A27" s="3"/>
      <c r="C27" s="6"/>
      <c r="D27" s="7"/>
      <c r="E27" s="4"/>
      <c r="F27" s="8"/>
      <c r="G27" s="1"/>
      <c r="H27" s="9"/>
      <c r="I27" s="1"/>
    </row>
    <row r="28" spans="1:9" s="2" customFormat="1" ht="16" thickBot="1" x14ac:dyDescent="0.25">
      <c r="A28" s="61" t="s">
        <v>19</v>
      </c>
      <c r="B28" s="60"/>
      <c r="C28" s="87" t="e">
        <f ca="1">C22-C26</f>
        <v>#NAME?</v>
      </c>
      <c r="D28" s="76" t="e">
        <f ca="1">D22-D26</f>
        <v>#NAME?</v>
      </c>
      <c r="E28" s="59" t="e">
        <f ca="1">E22-E26</f>
        <v>#NAME?</v>
      </c>
      <c r="F28" s="89" t="e">
        <f ca="1">F22-F26</f>
        <v>#NAME?</v>
      </c>
      <c r="G28" s="29" t="e">
        <f ca="1">E28-F28</f>
        <v>#NAME?</v>
      </c>
      <c r="H28" s="85" t="e">
        <f ca="1">H22-H26</f>
        <v>#NAME?</v>
      </c>
      <c r="I28" s="29" t="e">
        <f ca="1">E28-H28</f>
        <v>#NAME?</v>
      </c>
    </row>
    <row r="29" spans="1:9" ht="16" thickTop="1" x14ac:dyDescent="0.2"/>
    <row r="154" spans="1:2" hidden="1" x14ac:dyDescent="0.2"/>
    <row r="155" spans="1:2" hidden="1" x14ac:dyDescent="0.2">
      <c r="B155" t="e">
        <f ca="1">VLOOKUP(RIGHT(_xll.OneStop.ReportPlayer.OSRFunctions.OSRGet("Period","PeriodId"),2),MANED3,2,FALSE)&amp;" - "</f>
        <v>#NAME?</v>
      </c>
    </row>
    <row r="156" spans="1:2" hidden="1" x14ac:dyDescent="0.2">
      <c r="B156" t="e">
        <f ca="1">VLOOKUP(RIGHT(_xll.OneStop.ReportPlayer.OSRFunctions.OSRGet("Period","PeriodId"),2),MANED3,2,FALSE)&amp;"  "&amp;LEFT(_xll.OneStop.ReportPlayer.OSRFunctions.OSRGet("Period","PeriodId"),4)</f>
        <v>#NAME?</v>
      </c>
    </row>
    <row r="157" spans="1:2" hidden="1" x14ac:dyDescent="0.2"/>
    <row r="158" spans="1:2" hidden="1" x14ac:dyDescent="0.2"/>
    <row r="159" spans="1:2" hidden="1" x14ac:dyDescent="0.2"/>
    <row r="160" spans="1:2" hidden="1" x14ac:dyDescent="0.2">
      <c r="A160" s="46" t="s">
        <v>26</v>
      </c>
      <c r="B160" s="48" t="s">
        <v>27</v>
      </c>
    </row>
    <row r="161" spans="1:2" hidden="1" x14ac:dyDescent="0.2">
      <c r="A161" s="46" t="s">
        <v>28</v>
      </c>
      <c r="B161" s="48" t="s">
        <v>29</v>
      </c>
    </row>
    <row r="162" spans="1:2" hidden="1" x14ac:dyDescent="0.2">
      <c r="A162" s="46" t="s">
        <v>30</v>
      </c>
      <c r="B162" s="48" t="s">
        <v>31</v>
      </c>
    </row>
    <row r="163" spans="1:2" hidden="1" x14ac:dyDescent="0.2">
      <c r="A163" s="46" t="s">
        <v>32</v>
      </c>
      <c r="B163" s="48" t="s">
        <v>33</v>
      </c>
    </row>
    <row r="164" spans="1:2" hidden="1" x14ac:dyDescent="0.2">
      <c r="A164" s="46" t="s">
        <v>34</v>
      </c>
      <c r="B164" s="48" t="s">
        <v>35</v>
      </c>
    </row>
    <row r="165" spans="1:2" hidden="1" x14ac:dyDescent="0.2">
      <c r="A165" s="46" t="s">
        <v>36</v>
      </c>
      <c r="B165" s="48" t="s">
        <v>37</v>
      </c>
    </row>
    <row r="166" spans="1:2" hidden="1" x14ac:dyDescent="0.2">
      <c r="A166" s="46" t="s">
        <v>38</v>
      </c>
      <c r="B166" s="48" t="s">
        <v>39</v>
      </c>
    </row>
    <row r="167" spans="1:2" hidden="1" x14ac:dyDescent="0.2">
      <c r="A167" s="46" t="s">
        <v>40</v>
      </c>
      <c r="B167" s="48" t="s">
        <v>41</v>
      </c>
    </row>
    <row r="168" spans="1:2" hidden="1" x14ac:dyDescent="0.2">
      <c r="A168" s="46" t="s">
        <v>42</v>
      </c>
      <c r="B168" s="48" t="s">
        <v>43</v>
      </c>
    </row>
    <row r="169" spans="1:2" hidden="1" x14ac:dyDescent="0.2">
      <c r="A169" s="46" t="s">
        <v>44</v>
      </c>
      <c r="B169" s="48" t="s">
        <v>45</v>
      </c>
    </row>
    <row r="170" spans="1:2" hidden="1" x14ac:dyDescent="0.2">
      <c r="A170" s="46" t="s">
        <v>46</v>
      </c>
      <c r="B170" s="48" t="s">
        <v>47</v>
      </c>
    </row>
    <row r="171" spans="1:2" hidden="1" x14ac:dyDescent="0.2">
      <c r="A171" s="46" t="s">
        <v>48</v>
      </c>
      <c r="B171" s="48" t="s">
        <v>49</v>
      </c>
    </row>
    <row r="172" spans="1:2" hidden="1" x14ac:dyDescent="0.2"/>
  </sheetData>
  <pageMargins left="0.70866141732283472" right="0.70866141732283472" top="0.74803149606299213" bottom="0.74803149606299213" header="0.31496062992125984" footer="0.31496062992125984"/>
  <pageSetup paperSize="9" scale="99" fitToHeight="0" orientation="landscape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72"/>
  <sheetViews>
    <sheetView workbookViewId="0"/>
  </sheetViews>
  <sheetFormatPr baseColWidth="10" defaultColWidth="11.5" defaultRowHeight="15" x14ac:dyDescent="0.2"/>
  <cols>
    <col min="1" max="1" width="10.83203125" customWidth="1"/>
    <col min="2" max="2" width="33.6640625" customWidth="1"/>
    <col min="3" max="4" width="15.1640625" customWidth="1"/>
    <col min="5" max="5" width="15" style="15" customWidth="1"/>
    <col min="6" max="9" width="15.1640625" style="15" customWidth="1"/>
  </cols>
  <sheetData>
    <row r="1" spans="1:9" x14ac:dyDescent="0.2">
      <c r="A1" t="s">
        <v>0</v>
      </c>
    </row>
    <row r="3" spans="1:9" ht="26" x14ac:dyDescent="0.3">
      <c r="A3" s="47" t="e">
        <f ca="1">_xll.OneStop.ReportPlayer.OSRFunctions.OSRGet("ThisCompany","CompanyName")</f>
        <v>#NAME?</v>
      </c>
      <c r="F3" s="50" t="s">
        <v>1</v>
      </c>
      <c r="I3" s="44" t="s">
        <v>2</v>
      </c>
    </row>
    <row r="4" spans="1:9" ht="16" x14ac:dyDescent="0.2">
      <c r="A4" t="s">
        <v>54</v>
      </c>
      <c r="F4" s="81" t="e">
        <f ca="1">CONCATENATE(B155," ",B156)</f>
        <v>#NAME?</v>
      </c>
      <c r="I4" s="45">
        <f ca="1">NOW()</f>
        <v>45396.896394328702</v>
      </c>
    </row>
    <row r="5" spans="1:9" x14ac:dyDescent="0.2">
      <c r="A5" s="2" t="e">
        <f ca="1">_xll.OneStop.ReportPlayer.OSRFunctions.OSRGet("Journal_Department","DepId")</f>
        <v>#NAME?</v>
      </c>
      <c r="B5" s="2" t="e">
        <f ca="1">_xll.OneStop.ReportPlayer.OSRFunctions.OSRGet("Journal_Department","Name")</f>
        <v>#NAME?</v>
      </c>
      <c r="C5" s="2"/>
      <c r="D5" s="2"/>
    </row>
    <row r="6" spans="1:9" ht="16" thickBot="1" x14ac:dyDescent="0.25"/>
    <row r="7" spans="1:9" s="2" customFormat="1" ht="16" thickTop="1" x14ac:dyDescent="0.2">
      <c r="A7" s="49"/>
      <c r="B7" s="34"/>
      <c r="C7" s="75" t="s">
        <v>4</v>
      </c>
      <c r="D7" s="77" t="s">
        <v>4</v>
      </c>
      <c r="E7" s="54" t="s">
        <v>5</v>
      </c>
      <c r="F7" s="91" t="s">
        <v>5</v>
      </c>
      <c r="G7" s="21"/>
      <c r="H7" s="83" t="s">
        <v>6</v>
      </c>
      <c r="I7" s="21"/>
    </row>
    <row r="8" spans="1:9" s="2" customFormat="1" ht="16" thickBot="1" x14ac:dyDescent="0.25">
      <c r="A8" s="24"/>
      <c r="B8" s="17"/>
      <c r="C8" s="86" t="s">
        <v>6</v>
      </c>
      <c r="D8" s="73" t="s">
        <v>7</v>
      </c>
      <c r="E8" s="64" t="s">
        <v>6</v>
      </c>
      <c r="F8" s="90" t="s">
        <v>7</v>
      </c>
      <c r="G8" s="22" t="s">
        <v>8</v>
      </c>
      <c r="H8" s="92" t="s">
        <v>9</v>
      </c>
      <c r="I8" s="22" t="s">
        <v>8</v>
      </c>
    </row>
    <row r="9" spans="1:9" s="2" customFormat="1" x14ac:dyDescent="0.2">
      <c r="A9" s="11" t="s">
        <v>10</v>
      </c>
      <c r="C9" s="82"/>
      <c r="D9" s="74"/>
      <c r="E9" s="58"/>
      <c r="F9" s="72"/>
      <c r="G9" s="23"/>
      <c r="H9" s="78"/>
      <c r="I9" s="23"/>
    </row>
    <row r="10" spans="1:9" ht="16" thickBot="1" x14ac:dyDescent="0.25">
      <c r="A10" s="3" t="e">
        <f ca="1">_xll.OneStop.ReportPlayer.OSRFunctions.OSRGet("Journal_Account","AccountNo")</f>
        <v>#NAME?</v>
      </c>
      <c r="B10" t="e">
        <f ca="1">_xll.OneStop.ReportPlayer.OSRFunctions.OSRGet("Journal_Account","AccountName")</f>
        <v>#NAME?</v>
      </c>
      <c r="C10" s="6" t="e">
        <f ca="1">-_xll.OneStop.ReportPlayer.OSRFunctions.OSRGet("Journal_SubEntry","AmtCur")</f>
        <v>#NAME?</v>
      </c>
      <c r="D10" s="7" t="e">
        <f ca="1">-_xll.OneStop.ReportPlayer.OSRFunctions.OSRGet("Journal_SubEntry","AmtCur")</f>
        <v>#NAME?</v>
      </c>
      <c r="E10" s="4" t="e">
        <f ca="1">-_xll.OneStop.ReportPlayer.OSRFunctions.OSRGet("Journal_SubEntry","AmtCur")</f>
        <v>#NAME?</v>
      </c>
      <c r="F10" s="8" t="e">
        <f ca="1">-_xll.OneStop.ReportPlayer.OSRFunctions.OSRGet("Journal_SubEntry","AmtCur")</f>
        <v>#NAME?</v>
      </c>
      <c r="G10" s="1" t="e">
        <f ca="1">E10-F10</f>
        <v>#NAME?</v>
      </c>
      <c r="H10" s="9" t="e">
        <f ca="1">_xll.OneStop.ReportPlayer.OSRFunctions.OSRGet("FactBudgetTrans","Budget Amount")</f>
        <v>#NAME?</v>
      </c>
      <c r="I10" s="1" t="e">
        <f ca="1">E10-H10</f>
        <v>#NAME?</v>
      </c>
    </row>
    <row r="11" spans="1:9" s="2" customFormat="1" ht="16" thickBot="1" x14ac:dyDescent="0.25">
      <c r="A11" s="20" t="s">
        <v>11</v>
      </c>
      <c r="B11" s="18"/>
      <c r="C11" s="36" t="e">
        <f ca="1">SUM(_xll.OneStop.ReportPlayer.OSRFunctions.OSRRef(C10))</f>
        <v>#NAME?</v>
      </c>
      <c r="D11" s="38" t="e">
        <f ca="1">SUM(_xll.OneStop.ReportPlayer.OSRFunctions.OSRRef(D10))</f>
        <v>#NAME?</v>
      </c>
      <c r="E11" s="30" t="e">
        <f ca="1">SUM(_xll.OneStop.ReportPlayer.OSRFunctions.OSRRef(E10))</f>
        <v>#NAME?</v>
      </c>
      <c r="F11" s="37" t="e">
        <f ca="1">SUM(_xll.OneStop.ReportPlayer.OSRFunctions.OSRRef(F10))</f>
        <v>#NAME?</v>
      </c>
      <c r="G11" s="12" t="e">
        <f ca="1">E11-F11</f>
        <v>#NAME?</v>
      </c>
      <c r="H11" s="42" t="e">
        <f ca="1">SUM(_xll.OneStop.ReportPlayer.OSRFunctions.OSRRef(H10))</f>
        <v>#NAME?</v>
      </c>
      <c r="I11" s="12" t="e">
        <f ca="1">E11-H11</f>
        <v>#NAME?</v>
      </c>
    </row>
    <row r="12" spans="1:9" x14ac:dyDescent="0.2">
      <c r="A12" s="3"/>
      <c r="C12" s="6"/>
      <c r="D12" s="7"/>
      <c r="E12" s="4"/>
      <c r="F12" s="8"/>
      <c r="G12" s="1"/>
      <c r="H12" s="9"/>
      <c r="I12" s="1"/>
    </row>
    <row r="13" spans="1:9" s="2" customFormat="1" x14ac:dyDescent="0.2">
      <c r="A13" s="11" t="s">
        <v>12</v>
      </c>
      <c r="C13" s="27"/>
      <c r="D13" s="26"/>
      <c r="E13" s="16"/>
      <c r="F13" s="25"/>
      <c r="G13" s="5"/>
      <c r="H13" s="28"/>
      <c r="I13" s="5"/>
    </row>
    <row r="14" spans="1:9" ht="16" thickBot="1" x14ac:dyDescent="0.25">
      <c r="A14" s="3" t="e">
        <f ca="1">_xll.OneStop.ReportPlayer.OSRFunctions.OSRGet("Journal_Account","AccountNo")</f>
        <v>#NAME?</v>
      </c>
      <c r="B14" t="e">
        <f ca="1">_xll.OneStop.ReportPlayer.OSRFunctions.OSRGet("Journal_Account","AccountName")</f>
        <v>#NAME?</v>
      </c>
      <c r="C14" s="6" t="e">
        <f ca="1">_xll.OneStop.ReportPlayer.OSRFunctions.OSRGet("Journal_SubEntry","AmtCur")</f>
        <v>#NAME?</v>
      </c>
      <c r="D14" s="7" t="e">
        <f ca="1">_xll.OneStop.ReportPlayer.OSRFunctions.OSRGet("Journal_SubEntry","AmtCur")</f>
        <v>#NAME?</v>
      </c>
      <c r="E14" s="4" t="e">
        <f ca="1">_xll.OneStop.ReportPlayer.OSRFunctions.OSRGet("Journal_SubEntry","AmtCur")</f>
        <v>#NAME?</v>
      </c>
      <c r="F14" s="8" t="e">
        <f ca="1">_xll.OneStop.ReportPlayer.OSRFunctions.OSRGet("Journal_SubEntry","AmtCur")</f>
        <v>#NAME?</v>
      </c>
      <c r="G14" s="1" t="e">
        <f ca="1">E14-F14</f>
        <v>#NAME?</v>
      </c>
      <c r="H14" s="9" t="e">
        <f ca="1">_xll.OneStop.ReportPlayer.OSRFunctions.OSRGet("FactBudgetTrans","Budget Amount")</f>
        <v>#NAME?</v>
      </c>
      <c r="I14" s="1" t="e">
        <f ca="1">E14-H14</f>
        <v>#NAME?</v>
      </c>
    </row>
    <row r="15" spans="1:9" s="2" customFormat="1" ht="16" thickBot="1" x14ac:dyDescent="0.25">
      <c r="A15" s="20" t="s">
        <v>13</v>
      </c>
      <c r="B15" s="18"/>
      <c r="C15" s="36" t="e">
        <f ca="1">SUM(_xll.OneStop.ReportPlayer.OSRFunctions.OSRRef(C14))</f>
        <v>#NAME?</v>
      </c>
      <c r="D15" s="38" t="e">
        <f ca="1">SUM(_xll.OneStop.ReportPlayer.OSRFunctions.OSRRef(D14))</f>
        <v>#NAME?</v>
      </c>
      <c r="E15" s="30" t="e">
        <f ca="1">SUM(_xll.OneStop.ReportPlayer.OSRFunctions.OSRRef(E14))</f>
        <v>#NAME?</v>
      </c>
      <c r="F15" s="37" t="e">
        <f ca="1">SUM(_xll.OneStop.ReportPlayer.OSRFunctions.OSRRef(F14))</f>
        <v>#NAME?</v>
      </c>
      <c r="G15" s="12" t="e">
        <f ca="1">E15-F15</f>
        <v>#NAME?</v>
      </c>
      <c r="H15" s="42" t="e">
        <f ca="1">SUM(_xll.OneStop.ReportPlayer.OSRFunctions.OSRRef(H14))</f>
        <v>#NAME?</v>
      </c>
      <c r="I15" s="12" t="e">
        <f ca="1">E15-H15</f>
        <v>#NAME?</v>
      </c>
    </row>
    <row r="16" spans="1:9" x14ac:dyDescent="0.2">
      <c r="A16" s="3"/>
      <c r="C16" s="6"/>
      <c r="D16" s="7"/>
      <c r="E16" s="4"/>
      <c r="F16" s="8"/>
      <c r="G16" s="1"/>
      <c r="H16" s="9"/>
      <c r="I16" s="1"/>
    </row>
    <row r="17" spans="1:9" s="2" customFormat="1" x14ac:dyDescent="0.2">
      <c r="A17" s="11" t="s">
        <v>14</v>
      </c>
      <c r="C17" s="27"/>
      <c r="D17" s="26"/>
      <c r="E17" s="16"/>
      <c r="F17" s="25"/>
      <c r="G17" s="5"/>
      <c r="H17" s="28"/>
      <c r="I17" s="5"/>
    </row>
    <row r="18" spans="1:9" s="2" customFormat="1" x14ac:dyDescent="0.2">
      <c r="A18" s="3" t="e">
        <f ca="1">_xll.OneStop.ReportPlayer.OSRFunctions.OSRGet("Journal_Account","AccountNo")</f>
        <v>#NAME?</v>
      </c>
      <c r="B18" t="e">
        <f ca="1">_xll.OneStop.ReportPlayer.OSRFunctions.OSRGet("Journal_Account","AccountName")</f>
        <v>#NAME?</v>
      </c>
      <c r="C18" s="6" t="e">
        <f ca="1">_xll.OneStop.ReportPlayer.OSRFunctions.OSRGet("Journal_SubEntry","AmtCur")</f>
        <v>#NAME?</v>
      </c>
      <c r="D18" s="7" t="e">
        <f ca="1">_xll.OneStop.ReportPlayer.OSRFunctions.OSRGet("Journal_SubEntry","AmtCur")</f>
        <v>#NAME?</v>
      </c>
      <c r="E18" s="4" t="e">
        <f ca="1">_xll.OneStop.ReportPlayer.OSRFunctions.OSRGet("Journal_SubEntry","AmtCur")</f>
        <v>#NAME?</v>
      </c>
      <c r="F18" s="8" t="e">
        <f ca="1">_xll.OneStop.ReportPlayer.OSRFunctions.OSRGet("Journal_SubEntry","AmtCur")</f>
        <v>#NAME?</v>
      </c>
      <c r="G18" s="1" t="e">
        <f ca="1">E18-F18</f>
        <v>#NAME?</v>
      </c>
      <c r="H18" s="9" t="e">
        <f ca="1">-_xll.OneStop.ReportPlayer.OSRFunctions.OSRGet("FactBudgetTrans","Budget Amount")</f>
        <v>#NAME?</v>
      </c>
      <c r="I18" s="1" t="e">
        <f ca="1">E18-H18</f>
        <v>#NAME?</v>
      </c>
    </row>
    <row r="19" spans="1:9" ht="16" thickBot="1" x14ac:dyDescent="0.25">
      <c r="A19" s="3" t="e">
        <f ca="1">_xll.OneStop.ReportPlayer.OSRFunctions.OSRGet("Journal_Account","AccountNo")</f>
        <v>#NAME?</v>
      </c>
      <c r="B19" t="e">
        <f ca="1">_xll.OneStop.ReportPlayer.OSRFunctions.OSRGet("Journal_Account","AccountName")</f>
        <v>#NAME?</v>
      </c>
      <c r="C19" s="6" t="e">
        <f ca="1">_xll.OneStop.ReportPlayer.OSRFunctions.OSRGet("Journal_SubEntry","AmtCur")</f>
        <v>#NAME?</v>
      </c>
      <c r="D19" s="7" t="e">
        <f ca="1">_xll.OneStop.ReportPlayer.OSRFunctions.OSRGet("Journal_SubEntry","AmtCur")</f>
        <v>#NAME?</v>
      </c>
      <c r="E19" s="4" t="e">
        <f ca="1">_xll.OneStop.ReportPlayer.OSRFunctions.OSRGet("Journal_SubEntry","AmtCur")</f>
        <v>#NAME?</v>
      </c>
      <c r="F19" s="8" t="e">
        <f ca="1">_xll.OneStop.ReportPlayer.OSRFunctions.OSRGet("Journal_SubEntry","AmtCur")</f>
        <v>#NAME?</v>
      </c>
      <c r="G19" s="1" t="e">
        <f ca="1">E19-F19</f>
        <v>#NAME?</v>
      </c>
      <c r="H19" s="9" t="e">
        <f ca="1">_xll.OneStop.ReportPlayer.OSRFunctions.OSRGet("FactBudgetTrans","Budget Amount")</f>
        <v>#NAME?</v>
      </c>
      <c r="I19" s="1" t="e">
        <f ca="1">E19-H19</f>
        <v>#NAME?</v>
      </c>
    </row>
    <row r="20" spans="1:9" s="2" customFormat="1" x14ac:dyDescent="0.2">
      <c r="A20" s="56" t="s">
        <v>15</v>
      </c>
      <c r="B20" s="62"/>
      <c r="C20" s="40" t="e">
        <f ca="1">SUM(_xll.OneStop.ReportPlayer.OSRFunctions.OSRRef(C18))+SUM(_xll.OneStop.ReportPlayer.OSRFunctions.OSRRef(C19))</f>
        <v>#NAME?</v>
      </c>
      <c r="D20" s="41" t="e">
        <f ca="1">SUM(_xll.OneStop.ReportPlayer.OSRFunctions.OSRRef(D18))+SUM(_xll.OneStop.ReportPlayer.OSRFunctions.OSRRef(D19))</f>
        <v>#NAME?</v>
      </c>
      <c r="E20" s="32" t="e">
        <f ca="1">SUM(_xll.OneStop.ReportPlayer.OSRFunctions.OSRRef(E18))+SUM(_xll.OneStop.ReportPlayer.OSRFunctions.OSRRef(E19))</f>
        <v>#NAME?</v>
      </c>
      <c r="F20" s="39" t="e">
        <f ca="1">SUM(_xll.OneStop.ReportPlayer.OSRFunctions.OSRRef(F18))+SUM(_xll.OneStop.ReportPlayer.OSRFunctions.OSRRef(F19))</f>
        <v>#NAME?</v>
      </c>
      <c r="G20" s="14" t="e">
        <f ca="1">E20-F20</f>
        <v>#NAME?</v>
      </c>
      <c r="H20" s="35" t="e">
        <f ca="1">SUM(_xll.OneStop.ReportPlayer.OSRFunctions.OSRRef(H18))+SUM(_xll.OneStop.ReportPlayer.OSRFunctions.OSRRef(H19))</f>
        <v>#NAME?</v>
      </c>
      <c r="I20" s="14" t="e">
        <f ca="1">E20-H20</f>
        <v>#NAME?</v>
      </c>
    </row>
    <row r="21" spans="1:9" x14ac:dyDescent="0.2">
      <c r="A21" s="3"/>
      <c r="C21" s="6"/>
      <c r="D21" s="7"/>
      <c r="E21" s="4"/>
      <c r="F21" s="8"/>
      <c r="G21" s="1"/>
      <c r="H21" s="9"/>
      <c r="I21" s="1"/>
    </row>
    <row r="22" spans="1:9" s="2" customFormat="1" ht="16" thickBot="1" x14ac:dyDescent="0.25">
      <c r="A22" s="24" t="s">
        <v>16</v>
      </c>
      <c r="B22" s="17"/>
      <c r="C22" s="88" t="e">
        <f ca="1">C11-C15-C20</f>
        <v>#NAME?</v>
      </c>
      <c r="D22" s="79" t="e">
        <f ca="1">D11-D15-D20</f>
        <v>#NAME?</v>
      </c>
      <c r="E22" s="57" t="e">
        <f ca="1">E11-E15-E20</f>
        <v>#NAME?</v>
      </c>
      <c r="F22" s="84" t="e">
        <f ca="1">F11-F15-F20</f>
        <v>#NAME?</v>
      </c>
      <c r="G22" s="31" t="e">
        <f ca="1">E22-F22</f>
        <v>#NAME?</v>
      </c>
      <c r="H22" s="80" t="e">
        <f ca="1">H11-H15-H20</f>
        <v>#NAME?</v>
      </c>
      <c r="I22" s="31" t="e">
        <f ca="1">E22-H22</f>
        <v>#NAME?</v>
      </c>
    </row>
    <row r="23" spans="1:9" x14ac:dyDescent="0.2">
      <c r="A23" s="3"/>
      <c r="C23" s="6"/>
      <c r="D23" s="7"/>
      <c r="E23" s="4"/>
      <c r="F23" s="8"/>
      <c r="G23" s="1"/>
      <c r="H23" s="9"/>
      <c r="I23" s="1"/>
    </row>
    <row r="24" spans="1:9" s="2" customFormat="1" x14ac:dyDescent="0.2">
      <c r="A24" s="11" t="s">
        <v>17</v>
      </c>
      <c r="C24" s="27"/>
      <c r="D24" s="26"/>
      <c r="E24" s="16"/>
      <c r="F24" s="25"/>
      <c r="G24" s="5"/>
      <c r="H24" s="28"/>
      <c r="I24" s="5"/>
    </row>
    <row r="25" spans="1:9" ht="16" thickBot="1" x14ac:dyDescent="0.25">
      <c r="A25" s="3" t="e">
        <f ca="1">_xll.OneStop.ReportPlayer.OSRFunctions.OSRGet("Journal_Account","AccountNo")</f>
        <v>#NAME?</v>
      </c>
      <c r="B25" t="e">
        <f ca="1">_xll.OneStop.ReportPlayer.OSRFunctions.OSRGet("Journal_Account","AccountName")</f>
        <v>#NAME?</v>
      </c>
      <c r="C25" s="6" t="e">
        <f ca="1">_xll.OneStop.ReportPlayer.OSRFunctions.OSRGet("Journal_SubEntry","AmtCur")</f>
        <v>#NAME?</v>
      </c>
      <c r="D25" s="7" t="e">
        <f ca="1">_xll.OneStop.ReportPlayer.OSRFunctions.OSRGet("Journal_SubEntry","AmtCur")</f>
        <v>#NAME?</v>
      </c>
      <c r="E25" s="4" t="e">
        <f ca="1">_xll.OneStop.ReportPlayer.OSRFunctions.OSRGet("Journal_SubEntry","AmtCur")</f>
        <v>#NAME?</v>
      </c>
      <c r="F25" s="8" t="e">
        <f ca="1">_xll.OneStop.ReportPlayer.OSRFunctions.OSRGet("Journal_SubEntry","AmtCur")</f>
        <v>#NAME?</v>
      </c>
      <c r="G25" s="1" t="e">
        <f ca="1">E25-F25</f>
        <v>#NAME?</v>
      </c>
      <c r="H25" s="9" t="e">
        <f ca="1">_xll.OneStop.ReportPlayer.OSRFunctions.OSRGet("FactBudgetTrans","Budget Amount")</f>
        <v>#NAME?</v>
      </c>
      <c r="I25" s="1" t="e">
        <f ca="1">E25-H25</f>
        <v>#NAME?</v>
      </c>
    </row>
    <row r="26" spans="1:9" x14ac:dyDescent="0.2">
      <c r="A26" s="63" t="s">
        <v>18</v>
      </c>
      <c r="B26" s="55"/>
      <c r="C26" s="40" t="e">
        <f ca="1">SUM(_xll.OneStop.ReportPlayer.OSRFunctions.OSRRef(C25))</f>
        <v>#NAME?</v>
      </c>
      <c r="D26" s="41" t="e">
        <f ca="1">SUM(_xll.OneStop.ReportPlayer.OSRFunctions.OSRRef(D25))</f>
        <v>#NAME?</v>
      </c>
      <c r="E26" s="32" t="e">
        <f ca="1">SUM(_xll.OneStop.ReportPlayer.OSRFunctions.OSRRef(E25))</f>
        <v>#NAME?</v>
      </c>
      <c r="F26" s="39" t="e">
        <f ca="1">SUM(_xll.OneStop.ReportPlayer.OSRFunctions.OSRRef(F25))</f>
        <v>#NAME?</v>
      </c>
      <c r="G26" s="14" t="e">
        <f ca="1">E26-F26</f>
        <v>#NAME?</v>
      </c>
      <c r="H26" s="35" t="e">
        <f ca="1">SUM(_xll.OneStop.ReportPlayer.OSRFunctions.OSRRef(H25))</f>
        <v>#NAME?</v>
      </c>
      <c r="I26" s="14" t="e">
        <f ca="1">E26-H26</f>
        <v>#NAME?</v>
      </c>
    </row>
    <row r="27" spans="1:9" x14ac:dyDescent="0.2">
      <c r="A27" s="3"/>
      <c r="C27" s="6"/>
      <c r="D27" s="7"/>
      <c r="E27" s="4"/>
      <c r="F27" s="8"/>
      <c r="G27" s="1"/>
      <c r="H27" s="9"/>
      <c r="I27" s="1"/>
    </row>
    <row r="28" spans="1:9" s="2" customFormat="1" ht="16" thickBot="1" x14ac:dyDescent="0.25">
      <c r="A28" s="61" t="s">
        <v>19</v>
      </c>
      <c r="B28" s="60"/>
      <c r="C28" s="87" t="e">
        <f ca="1">C22-C26</f>
        <v>#NAME?</v>
      </c>
      <c r="D28" s="76" t="e">
        <f ca="1">D22-D26</f>
        <v>#NAME?</v>
      </c>
      <c r="E28" s="59" t="e">
        <f ca="1">E22-E26</f>
        <v>#NAME?</v>
      </c>
      <c r="F28" s="89" t="e">
        <f ca="1">F22-F26</f>
        <v>#NAME?</v>
      </c>
      <c r="G28" s="29" t="e">
        <f ca="1">E28-F28</f>
        <v>#NAME?</v>
      </c>
      <c r="H28" s="85" t="e">
        <f ca="1">H22-H26</f>
        <v>#NAME?</v>
      </c>
      <c r="I28" s="29" t="e">
        <f ca="1">E28-H28</f>
        <v>#NAME?</v>
      </c>
    </row>
    <row r="29" spans="1:9" ht="16" thickTop="1" x14ac:dyDescent="0.2"/>
    <row r="154" spans="1:2" hidden="1" x14ac:dyDescent="0.2"/>
    <row r="155" spans="1:2" hidden="1" x14ac:dyDescent="0.2">
      <c r="B155" t="e">
        <f ca="1">VLOOKUP(RIGHT(_xll.OneStop.ReportPlayer.OSRFunctions.OSRGet("Period","PeriodId"),2),MANED3,2,FALSE)&amp;" - "</f>
        <v>#NAME?</v>
      </c>
    </row>
    <row r="156" spans="1:2" hidden="1" x14ac:dyDescent="0.2">
      <c r="B156" t="e">
        <f ca="1">VLOOKUP(RIGHT(_xll.OneStop.ReportPlayer.OSRFunctions.OSRGet("Period","PeriodId"),2),MANED3,2,FALSE)&amp;"  "&amp;LEFT(_xll.OneStop.ReportPlayer.OSRFunctions.OSRGet("Period","PeriodId"),4)</f>
        <v>#NAME?</v>
      </c>
    </row>
    <row r="157" spans="1:2" hidden="1" x14ac:dyDescent="0.2"/>
    <row r="158" spans="1:2" hidden="1" x14ac:dyDescent="0.2"/>
    <row r="159" spans="1:2" hidden="1" x14ac:dyDescent="0.2"/>
    <row r="160" spans="1:2" hidden="1" x14ac:dyDescent="0.2">
      <c r="A160" s="46" t="s">
        <v>26</v>
      </c>
      <c r="B160" s="48" t="s">
        <v>27</v>
      </c>
    </row>
    <row r="161" spans="1:2" hidden="1" x14ac:dyDescent="0.2">
      <c r="A161" s="46" t="s">
        <v>28</v>
      </c>
      <c r="B161" s="48" t="s">
        <v>29</v>
      </c>
    </row>
    <row r="162" spans="1:2" hidden="1" x14ac:dyDescent="0.2">
      <c r="A162" s="46" t="s">
        <v>30</v>
      </c>
      <c r="B162" s="48" t="s">
        <v>31</v>
      </c>
    </row>
    <row r="163" spans="1:2" hidden="1" x14ac:dyDescent="0.2">
      <c r="A163" s="46" t="s">
        <v>32</v>
      </c>
      <c r="B163" s="48" t="s">
        <v>33</v>
      </c>
    </row>
    <row r="164" spans="1:2" hidden="1" x14ac:dyDescent="0.2">
      <c r="A164" s="46" t="s">
        <v>34</v>
      </c>
      <c r="B164" s="48" t="s">
        <v>35</v>
      </c>
    </row>
    <row r="165" spans="1:2" hidden="1" x14ac:dyDescent="0.2">
      <c r="A165" s="46" t="s">
        <v>36</v>
      </c>
      <c r="B165" s="48" t="s">
        <v>37</v>
      </c>
    </row>
    <row r="166" spans="1:2" hidden="1" x14ac:dyDescent="0.2">
      <c r="A166" s="46" t="s">
        <v>38</v>
      </c>
      <c r="B166" s="48" t="s">
        <v>39</v>
      </c>
    </row>
    <row r="167" spans="1:2" hidden="1" x14ac:dyDescent="0.2">
      <c r="A167" s="46" t="s">
        <v>40</v>
      </c>
      <c r="B167" s="48" t="s">
        <v>41</v>
      </c>
    </row>
    <row r="168" spans="1:2" hidden="1" x14ac:dyDescent="0.2">
      <c r="A168" s="46" t="s">
        <v>42</v>
      </c>
      <c r="B168" s="48" t="s">
        <v>43</v>
      </c>
    </row>
    <row r="169" spans="1:2" hidden="1" x14ac:dyDescent="0.2">
      <c r="A169" s="46" t="s">
        <v>44</v>
      </c>
      <c r="B169" s="48" t="s">
        <v>45</v>
      </c>
    </row>
    <row r="170" spans="1:2" hidden="1" x14ac:dyDescent="0.2">
      <c r="A170" s="46" t="s">
        <v>46</v>
      </c>
      <c r="B170" s="48" t="s">
        <v>47</v>
      </c>
    </row>
    <row r="171" spans="1:2" hidden="1" x14ac:dyDescent="0.2">
      <c r="A171" s="46" t="s">
        <v>48</v>
      </c>
      <c r="B171" s="48" t="s">
        <v>49</v>
      </c>
    </row>
    <row r="172" spans="1:2" hidden="1" x14ac:dyDescent="0.2"/>
  </sheetData>
  <pageMargins left="0.70866141732283472" right="0.70866141732283472" top="0.74803149606299213" bottom="0.74803149606299213" header="0.31496062992125984" footer="0.31496062992125984"/>
  <pageSetup paperSize="9" scale="99" fitToHeight="0" orientation="landscape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20</vt:i4>
      </vt:variant>
    </vt:vector>
  </HeadingPairs>
  <TitlesOfParts>
    <vt:vector size="30" baseType="lpstr">
      <vt:lpstr>Resultat 2023</vt:lpstr>
      <vt:lpstr>OSR_Resultat_1O77RIB</vt:lpstr>
      <vt:lpstr>OSR_Resultat_...3a21ba33_HEX3NS</vt:lpstr>
      <vt:lpstr>Balanse 2023</vt:lpstr>
      <vt:lpstr>Budsjett 2024</vt:lpstr>
      <vt:lpstr>OSR_Balanse_14HMY51</vt:lpstr>
      <vt:lpstr>OSR_Balanse_d...b8468579_F2RXWS</vt:lpstr>
      <vt:lpstr>Avdeling</vt:lpstr>
      <vt:lpstr>OSR_Avdeling_GCXML7</vt:lpstr>
      <vt:lpstr>OSR_Avdeling_...2e9dfb58_HRAJLI</vt:lpstr>
      <vt:lpstr>'Budsjett 2024'!MANED2</vt:lpstr>
      <vt:lpstr>OSR_Resultat_...3a21ba33_HEX3NS!MANED2</vt:lpstr>
      <vt:lpstr>OSR_Resultat_1O77RIB!MANED2</vt:lpstr>
      <vt:lpstr>'Resultat 2023'!MANED2</vt:lpstr>
      <vt:lpstr>Avdeling!MANED3</vt:lpstr>
      <vt:lpstr>OSR_Avdeling_...2e9dfb58_HRAJLI!MANED3</vt:lpstr>
      <vt:lpstr>OSR_Avdeling_GCXML7!MANED3</vt:lpstr>
      <vt:lpstr>OSR_Balanse_14HMY51!MANED4</vt:lpstr>
      <vt:lpstr>OSR_Balanse_d...b8468579_F2RXWS!MANED4</vt:lpstr>
      <vt:lpstr>'Balanse 2023'!OSRRefE10x_0</vt:lpstr>
      <vt:lpstr>'Balanse 2023'!OSRRefE14x_0</vt:lpstr>
      <vt:lpstr>'Balanse 2023'!OSRRefH10x</vt:lpstr>
      <vt:lpstr>'Balanse 2023'!OSRRefH14x</vt:lpstr>
      <vt:lpstr>Avdeling!Utskriftstitler</vt:lpstr>
      <vt:lpstr>'Budsjett 2024'!Utskriftstitler</vt:lpstr>
      <vt:lpstr>OSR_Avdeling_...2e9dfb58_HRAJLI!Utskriftstitler</vt:lpstr>
      <vt:lpstr>OSR_Avdeling_GCXML7!Utskriftstitler</vt:lpstr>
      <vt:lpstr>OSR_Resultat_...3a21ba33_HEX3NS!Utskriftstitler</vt:lpstr>
      <vt:lpstr>OSR_Resultat_1O77RIB!Utskriftstitler</vt:lpstr>
      <vt:lpstr>'Resultat 2023'!Utskriftstitler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 Heggelund Nerseth</dc:creator>
  <cp:lastModifiedBy>Ola Holmestad</cp:lastModifiedBy>
  <cp:lastPrinted>2023-03-20T17:27:09Z</cp:lastPrinted>
  <dcterms:created xsi:type="dcterms:W3CDTF">2018-02-23T10:11:02Z</dcterms:created>
  <dcterms:modified xsi:type="dcterms:W3CDTF">2024-04-14T19:30:54Z</dcterms:modified>
</cp:coreProperties>
</file>